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박한별\공사\★2026년 공사\4. 의회 환경개선공사(지하1층, 5층)\의회 5층\1. 설계\"/>
    </mc:Choice>
  </mc:AlternateContent>
  <xr:revisionPtr revIDLastSave="0" documentId="13_ncr:1_{D2586CAC-7847-4FEE-B5F8-3624E5343415}" xr6:coauthVersionLast="47" xr6:coauthVersionMax="47" xr10:uidLastSave="{00000000-0000-0000-0000-000000000000}"/>
  <bookViews>
    <workbookView xWindow="-120" yWindow="-120" windowWidth="29040" windowHeight="15720" tabRatio="921" activeTab="1" xr2:uid="{00000000-000D-0000-FFFF-FFFF00000000}"/>
  </bookViews>
  <sheets>
    <sheet name="간지" sheetId="11" r:id="rId1"/>
    <sheet name="설계서" sheetId="12" r:id="rId2"/>
    <sheet name="내역간지1" sheetId="13" r:id="rId3"/>
    <sheet name="원가계산서" sheetId="3" r:id="rId4"/>
    <sheet name="공종별총괄집계표" sheetId="10" r:id="rId5"/>
    <sheet name="내역간지2" sheetId="29" r:id="rId6"/>
    <sheet name="공종별집계표-MF" sheetId="98" r:id="rId7"/>
    <sheet name="공종별내역서-MF" sheetId="99" r:id="rId8"/>
    <sheet name="공량산출근거서-MF" sheetId="100" r:id="rId9"/>
    <sheet name="일위대가목록-MF" sheetId="101" r:id="rId10"/>
    <sheet name="일위대가-MF" sheetId="102" r:id="rId11"/>
    <sheet name="단가대비표-MF" sheetId="103" r:id="rId12"/>
    <sheet name="내역간지3" sheetId="30" r:id="rId13"/>
    <sheet name="공종별집계표-EF" sheetId="110" r:id="rId14"/>
    <sheet name="공종별내역서-EF" sheetId="111" r:id="rId15"/>
    <sheet name="공량산출근거서-EF" sheetId="112" r:id="rId16"/>
    <sheet name="일위대가목록-EF" sheetId="113" r:id="rId17"/>
    <sheet name="일위대가-EF" sheetId="114" r:id="rId18"/>
    <sheet name="단가대비표-EF" sheetId="115" r:id="rId19"/>
    <sheet name="수량산출간지" sheetId="31" r:id="rId20"/>
    <sheet name="산출-m" sheetId="27" r:id="rId21"/>
    <sheet name="산출-j" sheetId="28" r:id="rId22"/>
  </sheets>
  <externalReferences>
    <externalReference r:id="rId23"/>
    <externalReference r:id="rId24"/>
  </externalReferences>
  <definedNames>
    <definedName name="________________h3" localSheetId="5" hidden="1">#REF!</definedName>
    <definedName name="________________h3" localSheetId="12" hidden="1">#REF!</definedName>
    <definedName name="________________h3" localSheetId="19" hidden="1">#REF!</definedName>
    <definedName name="________________h3" hidden="1">#REF!</definedName>
    <definedName name="_______________h3" localSheetId="5" hidden="1">#REF!</definedName>
    <definedName name="_______________h3" localSheetId="12" hidden="1">#REF!</definedName>
    <definedName name="_______________h3" localSheetId="19" hidden="1">#REF!</definedName>
    <definedName name="_______________h3" hidden="1">#REF!</definedName>
    <definedName name="______________h3" localSheetId="5" hidden="1">#REF!</definedName>
    <definedName name="______________h3" localSheetId="12" hidden="1">#REF!</definedName>
    <definedName name="______________h3" localSheetId="19" hidden="1">#REF!</definedName>
    <definedName name="______________h3" hidden="1">#REF!</definedName>
    <definedName name="_____________h3" localSheetId="5" hidden="1">#REF!</definedName>
    <definedName name="_____________h3" localSheetId="12" hidden="1">#REF!</definedName>
    <definedName name="_____________h3" localSheetId="19" hidden="1">#REF!</definedName>
    <definedName name="_____________h3" hidden="1">#REF!</definedName>
    <definedName name="____________h3" localSheetId="5" hidden="1">#REF!</definedName>
    <definedName name="____________h3" localSheetId="12" hidden="1">#REF!</definedName>
    <definedName name="____________h3" localSheetId="19" hidden="1">#REF!</definedName>
    <definedName name="____________h3" hidden="1">#REF!</definedName>
    <definedName name="___________h3" localSheetId="5" hidden="1">#REF!</definedName>
    <definedName name="___________h3" localSheetId="12" hidden="1">#REF!</definedName>
    <definedName name="___________h3" localSheetId="19" hidden="1">#REF!</definedName>
    <definedName name="___________h3" hidden="1">#REF!</definedName>
    <definedName name="__________h3" localSheetId="5" hidden="1">#REF!</definedName>
    <definedName name="__________h3" localSheetId="12" hidden="1">#REF!</definedName>
    <definedName name="__________h3" localSheetId="19" hidden="1">#REF!</definedName>
    <definedName name="__________h3" hidden="1">#REF!</definedName>
    <definedName name="_________h3" localSheetId="5" hidden="1">#REF!</definedName>
    <definedName name="_________h3" localSheetId="12" hidden="1">#REF!</definedName>
    <definedName name="_________h3" localSheetId="19" hidden="1">#REF!</definedName>
    <definedName name="_________h3" hidden="1">#REF!</definedName>
    <definedName name="________h3" localSheetId="5" hidden="1">#REF!</definedName>
    <definedName name="________h3" localSheetId="12" hidden="1">#REF!</definedName>
    <definedName name="________h3" localSheetId="19" hidden="1">#REF!</definedName>
    <definedName name="________h3" hidden="1">#REF!</definedName>
    <definedName name="_______h3" localSheetId="5" hidden="1">#REF!</definedName>
    <definedName name="_______h3" localSheetId="12" hidden="1">#REF!</definedName>
    <definedName name="_______h3" localSheetId="19" hidden="1">#REF!</definedName>
    <definedName name="_______h3" hidden="1">#REF!</definedName>
    <definedName name="______h3" localSheetId="5" hidden="1">#REF!</definedName>
    <definedName name="______h3" localSheetId="12" hidden="1">#REF!</definedName>
    <definedName name="______h3" localSheetId="19" hidden="1">#REF!</definedName>
    <definedName name="______h3" hidden="1">#REF!</definedName>
    <definedName name="_____h3" localSheetId="5" hidden="1">#REF!</definedName>
    <definedName name="_____h3" localSheetId="12" hidden="1">#REF!</definedName>
    <definedName name="_____h3" localSheetId="19" hidden="1">#REF!</definedName>
    <definedName name="_____h3" hidden="1">#REF!</definedName>
    <definedName name="____h3" localSheetId="5" hidden="1">#REF!</definedName>
    <definedName name="____h3" localSheetId="12" hidden="1">#REF!</definedName>
    <definedName name="____h3" localSheetId="19" hidden="1">#REF!</definedName>
    <definedName name="____h3" hidden="1">#REF!</definedName>
    <definedName name="___B100000" localSheetId="5">#REF!</definedName>
    <definedName name="___B100000" localSheetId="12">#REF!</definedName>
    <definedName name="___B100000" localSheetId="19">#REF!</definedName>
    <definedName name="___B100000">#REF!</definedName>
    <definedName name="___B66000" localSheetId="5">#REF!</definedName>
    <definedName name="___B66000" localSheetId="12">#REF!</definedName>
    <definedName name="___B66000" localSheetId="19">#REF!</definedName>
    <definedName name="___B66000">#REF!</definedName>
    <definedName name="___B70000" localSheetId="5">#REF!</definedName>
    <definedName name="___B70000" localSheetId="12">#REF!</definedName>
    <definedName name="___B70000" localSheetId="19">#REF!</definedName>
    <definedName name="___B70000">#REF!</definedName>
    <definedName name="___C67000" localSheetId="5">#REF!</definedName>
    <definedName name="___C67000" localSheetId="12">#REF!</definedName>
    <definedName name="___C67000" localSheetId="19">#REF!</definedName>
    <definedName name="___C67000">#REF!</definedName>
    <definedName name="___C68000" localSheetId="5">#REF!</definedName>
    <definedName name="___C68000" localSheetId="12">#REF!</definedName>
    <definedName name="___C68000" localSheetId="19">#REF!</definedName>
    <definedName name="___C68000">#REF!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h3" localSheetId="5" hidden="1">#REF!</definedName>
    <definedName name="___h3" localSheetId="12" hidden="1">#REF!</definedName>
    <definedName name="___h3" localSheetId="19" hidden="1">#REF!</definedName>
    <definedName name="___h3" hidden="1">#REF!</definedName>
    <definedName name="___LP1">#REF!</definedName>
    <definedName name="___LP2">#REF!</definedName>
    <definedName name="___NMB96">#REF!</definedName>
    <definedName name="___PI48">#REF!</definedName>
    <definedName name="___PI60">#REF!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TON1">#REF!</definedName>
    <definedName name="___TON2">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_zz5">#REF!</definedName>
    <definedName name="__A1" localSheetId="5">#REF!</definedName>
    <definedName name="__A1" localSheetId="12">#REF!</definedName>
    <definedName name="__A1" localSheetId="19">#REF!</definedName>
    <definedName name="__A1">#REF!</definedName>
    <definedName name="__B100000" localSheetId="5">#REF!</definedName>
    <definedName name="__B100000" localSheetId="12">#REF!</definedName>
    <definedName name="__B100000" localSheetId="19">#REF!</definedName>
    <definedName name="__B100000">#REF!</definedName>
    <definedName name="__b2" localSheetId="5">#REF!</definedName>
    <definedName name="__b2" localSheetId="12">#REF!</definedName>
    <definedName name="__b2" localSheetId="19">#REF!</definedName>
    <definedName name="__b2">#REF!</definedName>
    <definedName name="__B66000" localSheetId="5">#REF!</definedName>
    <definedName name="__B66000" localSheetId="12">#REF!</definedName>
    <definedName name="__B66000" localSheetId="19">#REF!</definedName>
    <definedName name="__B66000">#REF!</definedName>
    <definedName name="__B70000" localSheetId="5">#REF!</definedName>
    <definedName name="__B70000" localSheetId="12">#REF!</definedName>
    <definedName name="__B70000" localSheetId="19">#REF!</definedName>
    <definedName name="__B70000">#REF!</definedName>
    <definedName name="__C67000" localSheetId="5">#REF!</definedName>
    <definedName name="__C67000" localSheetId="12">#REF!</definedName>
    <definedName name="__C67000" localSheetId="19">#REF!</definedName>
    <definedName name="__C67000">#REF!</definedName>
    <definedName name="__C68000" localSheetId="5">#REF!</definedName>
    <definedName name="__C68000" localSheetId="12">#REF!</definedName>
    <definedName name="__C68000" localSheetId="19">#REF!</definedName>
    <definedName name="__C68000">#REF!</definedName>
    <definedName name="__D1">#REF!</definedName>
    <definedName name="__D2">#REF!</definedName>
    <definedName name="__DOG1" localSheetId="5">#REF!</definedName>
    <definedName name="__DOG1" localSheetId="12">#REF!</definedName>
    <definedName name="__DOG1" localSheetId="19">#REF!</definedName>
    <definedName name="__DOG1">#REF!</definedName>
    <definedName name="__DOG2" localSheetId="5">#REF!</definedName>
    <definedName name="__DOG2" localSheetId="12">#REF!</definedName>
    <definedName name="__DOG2" localSheetId="19">#REF!</definedName>
    <definedName name="__DOG2">#REF!</definedName>
    <definedName name="__DOG22" localSheetId="5">#REF!</definedName>
    <definedName name="__DOG22" localSheetId="12">#REF!</definedName>
    <definedName name="__DOG22" localSheetId="19">#REF!</definedName>
    <definedName name="__DOG22">#REF!</definedName>
    <definedName name="__DOG3" localSheetId="5">#REF!</definedName>
    <definedName name="__DOG3" localSheetId="12">#REF!</definedName>
    <definedName name="__DOG3" localSheetId="19">#REF!</definedName>
    <definedName name="__DOG3">#REF!</definedName>
    <definedName name="__DOG33" localSheetId="5">#REF!</definedName>
    <definedName name="__DOG33" localSheetId="12">#REF!</definedName>
    <definedName name="__DOG33" localSheetId="19">#REF!</definedName>
    <definedName name="__DOG33">#REF!</definedName>
    <definedName name="__DOG4" localSheetId="5">#REF!</definedName>
    <definedName name="__DOG4" localSheetId="12">#REF!</definedName>
    <definedName name="__DOG4" localSheetId="19">#REF!</definedName>
    <definedName name="__DOG4">#REF!</definedName>
    <definedName name="__FF1" localSheetId="5">#REF!</definedName>
    <definedName name="__FF1" localSheetId="12">#REF!</definedName>
    <definedName name="__FF1" localSheetId="19">#REF!</definedName>
    <definedName name="__FF1">#REF!</definedName>
    <definedName name="__h3" localSheetId="5" hidden="1">#REF!</definedName>
    <definedName name="__h3" localSheetId="12" hidden="1">#REF!</definedName>
    <definedName name="__h3" localSheetId="19" hidden="1">#REF!</definedName>
    <definedName name="__h3" hidden="1">#REF!</definedName>
    <definedName name="__IL1">#REF!</definedName>
    <definedName name="__LM9228">#REF!</definedName>
    <definedName name="__LP1" localSheetId="5">#REF!</definedName>
    <definedName name="__LP1" localSheetId="12">#REF!</definedName>
    <definedName name="__LP1" localSheetId="19">#REF!</definedName>
    <definedName name="__LP1">#REF!</definedName>
    <definedName name="__LP2" localSheetId="5">#REF!</definedName>
    <definedName name="__LP2" localSheetId="12">#REF!</definedName>
    <definedName name="__LP2" localSheetId="19">#REF!</definedName>
    <definedName name="__LP2">#REF!</definedName>
    <definedName name="__NMB96" localSheetId="5">#REF!</definedName>
    <definedName name="__NMB96" localSheetId="12">#REF!</definedName>
    <definedName name="__NMB96" localSheetId="19">#REF!</definedName>
    <definedName name="__NMB96">#REF!</definedName>
    <definedName name="__PI48" localSheetId="5">#REF!</definedName>
    <definedName name="__PI48" localSheetId="12">#REF!</definedName>
    <definedName name="__PI48" localSheetId="19">#REF!</definedName>
    <definedName name="__PI48">#REF!</definedName>
    <definedName name="__PI60" localSheetId="5">#REF!</definedName>
    <definedName name="__PI60" localSheetId="12">#REF!</definedName>
    <definedName name="__PI60" localSheetId="19">#REF!</definedName>
    <definedName name="__PI60">#REF!</definedName>
    <definedName name="__Q1">#REF!</definedName>
    <definedName name="__Q2">#REF!</definedName>
    <definedName name="__Q3">#REF!</definedName>
    <definedName name="__q45" hidden="1">{"'용역비'!$A$4:$C$8"}</definedName>
    <definedName name="__RO110" localSheetId="5">#REF!</definedName>
    <definedName name="__RO110" localSheetId="12">#REF!</definedName>
    <definedName name="__RO110" localSheetId="19">#REF!</definedName>
    <definedName name="__RO110">#REF!</definedName>
    <definedName name="__RO22" localSheetId="5">#REF!</definedName>
    <definedName name="__RO22" localSheetId="12">#REF!</definedName>
    <definedName name="__RO22" localSheetId="19">#REF!</definedName>
    <definedName name="__RO22">#REF!</definedName>
    <definedName name="__RO35" localSheetId="5">#REF!</definedName>
    <definedName name="__RO35" localSheetId="12">#REF!</definedName>
    <definedName name="__RO35" localSheetId="19">#REF!</definedName>
    <definedName name="__RO35">#REF!</definedName>
    <definedName name="__RO45" localSheetId="5">#REF!</definedName>
    <definedName name="__RO45" localSheetId="12">#REF!</definedName>
    <definedName name="__RO45" localSheetId="19">#REF!</definedName>
    <definedName name="__RO45">#REF!</definedName>
    <definedName name="__RO60" localSheetId="5">#REF!</definedName>
    <definedName name="__RO60" localSheetId="12">#REF!</definedName>
    <definedName name="__RO60" localSheetId="19">#REF!</definedName>
    <definedName name="__RO60">#REF!</definedName>
    <definedName name="__RO80" localSheetId="5">#REF!</definedName>
    <definedName name="__RO80" localSheetId="12">#REF!</definedName>
    <definedName name="__RO80" localSheetId="19">#REF!</definedName>
    <definedName name="__RO80">#REF!</definedName>
    <definedName name="__SUB1" localSheetId="5">#REF!</definedName>
    <definedName name="__SUB1" localSheetId="12">#REF!</definedName>
    <definedName name="__SUB1" localSheetId="19">#REF!</definedName>
    <definedName name="__SUB1">#REF!</definedName>
    <definedName name="__SUB2" localSheetId="5">#REF!</definedName>
    <definedName name="__SUB2" localSheetId="12">#REF!</definedName>
    <definedName name="__SUB2" localSheetId="19">#REF!</definedName>
    <definedName name="__SUB2">#REF!</definedName>
    <definedName name="__SUB3" localSheetId="5">#REF!</definedName>
    <definedName name="__SUB3" localSheetId="12">#REF!</definedName>
    <definedName name="__SUB3" localSheetId="19">#REF!</definedName>
    <definedName name="__SUB3">#REF!</definedName>
    <definedName name="__sub4" localSheetId="5">#REF!</definedName>
    <definedName name="__sub4" localSheetId="12">#REF!</definedName>
    <definedName name="__sub4" localSheetId="19">#REF!</definedName>
    <definedName name="__sub4">#REF!</definedName>
    <definedName name="__sub5" localSheetId="5">#REF!</definedName>
    <definedName name="__sub5" localSheetId="12">#REF!</definedName>
    <definedName name="__sub5" localSheetId="19">#REF!</definedName>
    <definedName name="__sub5">#REF!</definedName>
    <definedName name="__TON1" localSheetId="5">#REF!</definedName>
    <definedName name="__TON1" localSheetId="12">#REF!</definedName>
    <definedName name="__TON1" localSheetId="19">#REF!</definedName>
    <definedName name="__TON1">#REF!</definedName>
    <definedName name="__TON2" localSheetId="5">#REF!</definedName>
    <definedName name="__TON2" localSheetId="12">#REF!</definedName>
    <definedName name="__TON2" localSheetId="19">#REF!</definedName>
    <definedName name="__TON2">#REF!</definedName>
    <definedName name="__WW2" localSheetId="5">#REF!</definedName>
    <definedName name="__WW2" localSheetId="12">#REF!</definedName>
    <definedName name="__WW2" localSheetId="19">#REF!</definedName>
    <definedName name="__WW2">#REF!</definedName>
    <definedName name="__WW3" localSheetId="5">#REF!</definedName>
    <definedName name="__WW3" localSheetId="12">#REF!</definedName>
    <definedName name="__WW3" localSheetId="19">#REF!</definedName>
    <definedName name="__WW3">#REF!</definedName>
    <definedName name="__WW6" localSheetId="5">#REF!</definedName>
    <definedName name="__WW6" localSheetId="12">#REF!</definedName>
    <definedName name="__WW6" localSheetId="19">#REF!</definedName>
    <definedName name="__WW6">#REF!</definedName>
    <definedName name="__WW7" localSheetId="5">#REF!</definedName>
    <definedName name="__WW7" localSheetId="12">#REF!</definedName>
    <definedName name="__WW7" localSheetId="19">#REF!</definedName>
    <definedName name="__WW7">#REF!</definedName>
    <definedName name="__WW8" localSheetId="5">#REF!</definedName>
    <definedName name="__WW8" localSheetId="12">#REF!</definedName>
    <definedName name="__WW8" localSheetId="19">#REF!</definedName>
    <definedName name="__WW8">#REF!</definedName>
    <definedName name="__zz5" localSheetId="5">#REF!</definedName>
    <definedName name="__zz5" localSheetId="12">#REF!</definedName>
    <definedName name="__zz5" localSheetId="19">#REF!</definedName>
    <definedName name="__zz5">#REF!</definedName>
    <definedName name="_1._PANEL_BD.__LP___1" localSheetId="5">#REF!</definedName>
    <definedName name="_1._PANEL_BD.__LP___1" localSheetId="12">#REF!</definedName>
    <definedName name="_1._PANEL_BD.__LP___1" localSheetId="19">#REF!</definedName>
    <definedName name="_1._PANEL_BD.__LP___1">#REF!</definedName>
    <definedName name="_1_0_S" localSheetId="5" hidden="1">#REF!</definedName>
    <definedName name="_1_0_S" localSheetId="12" hidden="1">#REF!</definedName>
    <definedName name="_1_0_S" localSheetId="19" hidden="1">#REF!</definedName>
    <definedName name="_1_0_S" hidden="1">#REF!</definedName>
    <definedName name="_1_3_0Crite" localSheetId="5">#REF!</definedName>
    <definedName name="_1_3_0Crite" localSheetId="12">#REF!</definedName>
    <definedName name="_1_3_0Crite" localSheetId="19">#REF!</definedName>
    <definedName name="_1_3_0Crite">#REF!</definedName>
    <definedName name="_12_____________0_0_F" localSheetId="5" hidden="1">#REF!</definedName>
    <definedName name="_12_____________0_0_F" localSheetId="12" hidden="1">#REF!</definedName>
    <definedName name="_12_____________0_0_F" localSheetId="19" hidden="1">#REF!</definedName>
    <definedName name="_12_____________0_0_F" hidden="1">#REF!</definedName>
    <definedName name="_12A1_" localSheetId="5">#REF!</definedName>
    <definedName name="_12A1_" localSheetId="12">#REF!</definedName>
    <definedName name="_12A1_" localSheetId="19">#REF!</definedName>
    <definedName name="_12A1_">#REF!</definedName>
    <definedName name="_17b2_" localSheetId="5">#REF!</definedName>
    <definedName name="_17b2_" localSheetId="12">#REF!</definedName>
    <definedName name="_17b2_" localSheetId="19">#REF!</definedName>
    <definedName name="_17b2_">#REF!</definedName>
    <definedName name="_1h3_" localSheetId="5" hidden="1">#REF!</definedName>
    <definedName name="_1h3_" localSheetId="12" hidden="1">#REF!</definedName>
    <definedName name="_1h3_" localSheetId="19" hidden="1">#REF!</definedName>
    <definedName name="_1h3_" hidden="1">#REF!</definedName>
    <definedName name="_2_3_0Criteria" localSheetId="5">#REF!</definedName>
    <definedName name="_2_3_0Criteria" localSheetId="12">#REF!</definedName>
    <definedName name="_2_3_0Criteria" localSheetId="19">#REF!</definedName>
    <definedName name="_2_3_0Criteria">#REF!</definedName>
    <definedName name="_20D1_" localSheetId="5">#REF!</definedName>
    <definedName name="_20D1_" localSheetId="12">#REF!</definedName>
    <definedName name="_20D1_" localSheetId="19">#REF!</definedName>
    <definedName name="_20D1_">#REF!</definedName>
    <definedName name="_23D2_" localSheetId="5">#REF!</definedName>
    <definedName name="_23D2_" localSheetId="12">#REF!</definedName>
    <definedName name="_23D2_" localSheetId="19">#REF!</definedName>
    <definedName name="_23D2_">#REF!</definedName>
    <definedName name="_24G_0Extr" localSheetId="5">#REF!</definedName>
    <definedName name="_24G_0Extr" localSheetId="12">#REF!</definedName>
    <definedName name="_24G_0Extr" localSheetId="19">#REF!</definedName>
    <definedName name="_24G_0Extr">#REF!</definedName>
    <definedName name="_25G_0Extract" localSheetId="5">#REF!</definedName>
    <definedName name="_25G_0Extract" localSheetId="12">#REF!</definedName>
    <definedName name="_25G_0Extract" localSheetId="19">#REF!</definedName>
    <definedName name="_25G_0Extract">#REF!</definedName>
    <definedName name="_26G__Extr" localSheetId="5">#REF!</definedName>
    <definedName name="_26G__Extr" localSheetId="12">#REF!</definedName>
    <definedName name="_26G__Extr" localSheetId="19">#REF!</definedName>
    <definedName name="_26G__Extr">#REF!</definedName>
    <definedName name="_27G__Extract" localSheetId="5">#REF!</definedName>
    <definedName name="_27G__Extract" localSheetId="12">#REF!</definedName>
    <definedName name="_27G__Extract" localSheetId="19">#REF!</definedName>
    <definedName name="_27G__Extract">#REF!</definedName>
    <definedName name="_28__________0_0_F" localSheetId="5" hidden="1">#REF!</definedName>
    <definedName name="_28__________0_0_F" localSheetId="12" hidden="1">#REF!</definedName>
    <definedName name="_28__________0_0_F" localSheetId="19" hidden="1">#REF!</definedName>
    <definedName name="_28__________0_0_F" hidden="1">#REF!</definedName>
    <definedName name="_28h3_" localSheetId="5" hidden="1">#REF!</definedName>
    <definedName name="_28h3_" localSheetId="12" hidden="1">#REF!</definedName>
    <definedName name="_28h3_" localSheetId="19" hidden="1">#REF!</definedName>
    <definedName name="_28h3_" hidden="1">#REF!</definedName>
    <definedName name="_29IL1_" localSheetId="5">#REF!</definedName>
    <definedName name="_29IL1_" localSheetId="12">#REF!</definedName>
    <definedName name="_29IL1_" localSheetId="19">#REF!</definedName>
    <definedName name="_29IL1_">#REF!</definedName>
    <definedName name="_2h3_" localSheetId="5" hidden="1">#REF!</definedName>
    <definedName name="_2h3_" localSheetId="12" hidden="1">#REF!</definedName>
    <definedName name="_2h3_" localSheetId="19" hidden="1">#REF!</definedName>
    <definedName name="_2h3_" hidden="1">#REF!</definedName>
    <definedName name="_33Q1_" localSheetId="5">#REF!</definedName>
    <definedName name="_33Q1_" localSheetId="12">#REF!</definedName>
    <definedName name="_33Q1_" localSheetId="19">#REF!</definedName>
    <definedName name="_33Q1_">#REF!</definedName>
    <definedName name="_36Q2_" localSheetId="5">#REF!</definedName>
    <definedName name="_36Q2_" localSheetId="12">#REF!</definedName>
    <definedName name="_36Q2_" localSheetId="19">#REF!</definedName>
    <definedName name="_36Q2_">#REF!</definedName>
    <definedName name="_39Q3_" localSheetId="5">#REF!</definedName>
    <definedName name="_39Q3_" localSheetId="12">#REF!</definedName>
    <definedName name="_39Q3_" localSheetId="19">#REF!</definedName>
    <definedName name="_39Q3_">#REF!</definedName>
    <definedName name="_44________0_0_F" localSheetId="5" hidden="1">#REF!</definedName>
    <definedName name="_44________0_0_F" localSheetId="12" hidden="1">#REF!</definedName>
    <definedName name="_44________0_0_F" localSheetId="19" hidden="1">#REF!</definedName>
    <definedName name="_44________0_0_F" hidden="1">#REF!</definedName>
    <definedName name="_45q45_" hidden="1">{"'용역비'!$A$4:$C$8"}</definedName>
    <definedName name="_5_3__Crite" localSheetId="5">#REF!</definedName>
    <definedName name="_5_3__Crite" localSheetId="12">#REF!</definedName>
    <definedName name="_5_3__Crite" localSheetId="19">#REF!</definedName>
    <definedName name="_5_3__Crite">#REF!</definedName>
    <definedName name="_6S" localSheetId="5" hidden="1">#REF!</definedName>
    <definedName name="_6S" localSheetId="12" hidden="1">#REF!</definedName>
    <definedName name="_6S" localSheetId="19" hidden="1">#REF!</definedName>
    <definedName name="_6S" hidden="1">#REF!</definedName>
    <definedName name="_7_0_S" localSheetId="5" hidden="1">#REF!</definedName>
    <definedName name="_7_0_S" localSheetId="12" hidden="1">#REF!</definedName>
    <definedName name="_7_0_S" localSheetId="19" hidden="1">#REF!</definedName>
    <definedName name="_7_0_S" hidden="1">#REF!</definedName>
    <definedName name="_8_3__Criteria" localSheetId="5">#REF!</definedName>
    <definedName name="_8_3__Criteria" localSheetId="12">#REF!</definedName>
    <definedName name="_8_3__Criteria" localSheetId="19">#REF!</definedName>
    <definedName name="_8_3__Criteria">#REF!</definedName>
    <definedName name="_86h3_" localSheetId="5" hidden="1">#REF!</definedName>
    <definedName name="_86h3_" localSheetId="12" hidden="1">#REF!</definedName>
    <definedName name="_86h3_" localSheetId="19" hidden="1">#REF!</definedName>
    <definedName name="_86h3_" hidden="1">#REF!</definedName>
    <definedName name="_9단" localSheetId="5">#REF!</definedName>
    <definedName name="_9단" localSheetId="12">#REF!</definedName>
    <definedName name="_9단" localSheetId="19">#REF!</definedName>
    <definedName name="_9단">#REF!</definedName>
    <definedName name="_A" localSheetId="5">#REF!</definedName>
    <definedName name="_A" localSheetId="12">#REF!</definedName>
    <definedName name="_A" localSheetId="19">#REF!</definedName>
    <definedName name="_A">#REF!</definedName>
    <definedName name="_A1" localSheetId="5">#REF!</definedName>
    <definedName name="_A1" localSheetId="12">#REF!</definedName>
    <definedName name="_A1" localSheetId="19">#REF!</definedName>
    <definedName name="_A1">#REF!</definedName>
    <definedName name="_B100000" localSheetId="5">#REF!</definedName>
    <definedName name="_B100000" localSheetId="12">#REF!</definedName>
    <definedName name="_B100000" localSheetId="19">#REF!</definedName>
    <definedName name="_B100000">#REF!</definedName>
    <definedName name="_b158.aaa174" localSheetId="5">#REF!</definedName>
    <definedName name="_b158.aaa174" localSheetId="12">#REF!</definedName>
    <definedName name="_b158.aaa174" localSheetId="19">#REF!</definedName>
    <definedName name="_b158.aaa174">#REF!</definedName>
    <definedName name="_b2" localSheetId="5">#REF!</definedName>
    <definedName name="_b2" localSheetId="12">#REF!</definedName>
    <definedName name="_b2" localSheetId="19">#REF!</definedName>
    <definedName name="_b2">#REF!</definedName>
    <definedName name="_B66000" localSheetId="5">#REF!</definedName>
    <definedName name="_B66000" localSheetId="12">#REF!</definedName>
    <definedName name="_B66000" localSheetId="19">#REF!</definedName>
    <definedName name="_B66000">#REF!</definedName>
    <definedName name="_B70000" localSheetId="5">#REF!</definedName>
    <definedName name="_B70000" localSheetId="12">#REF!</definedName>
    <definedName name="_B70000" localSheetId="19">#REF!</definedName>
    <definedName name="_B70000">#REF!</definedName>
    <definedName name="_C67000" localSheetId="5">#REF!</definedName>
    <definedName name="_C67000" localSheetId="12">#REF!</definedName>
    <definedName name="_C67000" localSheetId="19">#REF!</definedName>
    <definedName name="_C67000">#REF!</definedName>
    <definedName name="_C68000" localSheetId="5">#REF!</definedName>
    <definedName name="_C68000" localSheetId="12">#REF!</definedName>
    <definedName name="_C68000" localSheetId="19">#REF!</definedName>
    <definedName name="_C68000">#REF!</definedName>
    <definedName name="_D1" localSheetId="5">#REF!</definedName>
    <definedName name="_D1" localSheetId="12">#REF!</definedName>
    <definedName name="_D1" localSheetId="19">#REF!</definedName>
    <definedName name="_D1">#REF!</definedName>
    <definedName name="_D2" localSheetId="5">#REF!</definedName>
    <definedName name="_D2" localSheetId="12">#REF!</definedName>
    <definedName name="_D2" localSheetId="19">#REF!</definedName>
    <definedName name="_D2">#REF!</definedName>
    <definedName name="_DOG1" localSheetId="5">#REF!</definedName>
    <definedName name="_DOG1" localSheetId="12">#REF!</definedName>
    <definedName name="_DOG1" localSheetId="19">#REF!</definedName>
    <definedName name="_DOG1">#REF!</definedName>
    <definedName name="_DOG2" localSheetId="5">#REF!</definedName>
    <definedName name="_DOG2" localSheetId="12">#REF!</definedName>
    <definedName name="_DOG2" localSheetId="19">#REF!</definedName>
    <definedName name="_DOG2">#REF!</definedName>
    <definedName name="_DOG22" localSheetId="5">#REF!</definedName>
    <definedName name="_DOG22" localSheetId="12">#REF!</definedName>
    <definedName name="_DOG22" localSheetId="19">#REF!</definedName>
    <definedName name="_DOG22">#REF!</definedName>
    <definedName name="_DOG3" localSheetId="5">#REF!</definedName>
    <definedName name="_DOG3" localSheetId="12">#REF!</definedName>
    <definedName name="_DOG3" localSheetId="19">#REF!</definedName>
    <definedName name="_DOG3">#REF!</definedName>
    <definedName name="_DOG33" localSheetId="5">#REF!</definedName>
    <definedName name="_DOG33" localSheetId="12">#REF!</definedName>
    <definedName name="_DOG33" localSheetId="19">#REF!</definedName>
    <definedName name="_DOG33">#REF!</definedName>
    <definedName name="_DOG4" localSheetId="5">#REF!</definedName>
    <definedName name="_DOG4" localSheetId="12">#REF!</definedName>
    <definedName name="_DOG4" localSheetId="19">#REF!</definedName>
    <definedName name="_DOG4">#REF!</definedName>
    <definedName name="_FF1" localSheetId="5">#REF!</definedName>
    <definedName name="_FF1" localSheetId="12">#REF!</definedName>
    <definedName name="_FF1" localSheetId="19">#REF!</definedName>
    <definedName name="_FF1">#REF!</definedName>
    <definedName name="_Fill" localSheetId="5" hidden="1">#REF!</definedName>
    <definedName name="_Fill" localSheetId="12" hidden="1">#REF!</definedName>
    <definedName name="_Fill" localSheetId="19" hidden="1">#REF!</definedName>
    <definedName name="_Fill" hidden="1">#REF!</definedName>
    <definedName name="_xlnm._FilterDatabase" localSheetId="5" hidden="1">#REF!</definedName>
    <definedName name="_xlnm._FilterDatabase" localSheetId="12" hidden="1">#REF!</definedName>
    <definedName name="_xlnm._FilterDatabase" localSheetId="19" hidden="1">#REF!</definedName>
    <definedName name="_xlnm._FilterDatabase" hidden="1">#REF!</definedName>
    <definedName name="_h3" localSheetId="5" hidden="1">#REF!</definedName>
    <definedName name="_h3" localSheetId="12" hidden="1">#REF!</definedName>
    <definedName name="_h3" localSheetId="19" hidden="1">#REF!</definedName>
    <definedName name="_h3" hidden="1">#REF!</definedName>
    <definedName name="_IL1" localSheetId="5">#REF!</definedName>
    <definedName name="_IL1" localSheetId="12">#REF!</definedName>
    <definedName name="_IL1" localSheetId="19">#REF!</definedName>
    <definedName name="_IL1">#REF!</definedName>
    <definedName name="_Key1" localSheetId="5" hidden="1">#REF!</definedName>
    <definedName name="_Key1" localSheetId="12" hidden="1">#REF!</definedName>
    <definedName name="_Key1" localSheetId="19" hidden="1">#REF!</definedName>
    <definedName name="_Key1" hidden="1">#REF!</definedName>
    <definedName name="_Key11" localSheetId="5" hidden="1">#REF!</definedName>
    <definedName name="_Key11" localSheetId="12" hidden="1">#REF!</definedName>
    <definedName name="_Key11" localSheetId="19" hidden="1">#REF!</definedName>
    <definedName name="_Key11" hidden="1">#REF!</definedName>
    <definedName name="_Key2" localSheetId="5" hidden="1">#REF!</definedName>
    <definedName name="_Key2" localSheetId="12" hidden="1">#REF!</definedName>
    <definedName name="_Key2" localSheetId="19" hidden="1">#REF!</definedName>
    <definedName name="_Key2" hidden="1">#REF!</definedName>
    <definedName name="_Key3" localSheetId="5" hidden="1">#REF!</definedName>
    <definedName name="_Key3" localSheetId="12" hidden="1">#REF!</definedName>
    <definedName name="_Key3" localSheetId="19" hidden="1">#REF!</definedName>
    <definedName name="_Key3" hidden="1">#REF!</definedName>
    <definedName name="_KHM111" hidden="1">{#N/A,#N/A,FALSE,"제목"}</definedName>
    <definedName name="_KHM888" hidden="1">{#N/A,#N/A,FALSE,"제목"}</definedName>
    <definedName name="_LM9228" localSheetId="5">#REF!</definedName>
    <definedName name="_LM9228" localSheetId="12">#REF!</definedName>
    <definedName name="_LM9228" localSheetId="19">#REF!</definedName>
    <definedName name="_LM9228">#REF!</definedName>
    <definedName name="_LP1" localSheetId="5">#REF!</definedName>
    <definedName name="_LP1" localSheetId="12">#REF!</definedName>
    <definedName name="_LP1" localSheetId="19">#REF!</definedName>
    <definedName name="_LP1">#REF!</definedName>
    <definedName name="_LP2" localSheetId="5">#REF!</definedName>
    <definedName name="_LP2" localSheetId="12">#REF!</definedName>
    <definedName name="_LP2" localSheetId="19">#REF!</definedName>
    <definedName name="_LP2">#REF!</definedName>
    <definedName name="_NMB96" localSheetId="5">#REF!</definedName>
    <definedName name="_NMB96" localSheetId="12">#REF!</definedName>
    <definedName name="_NMB96" localSheetId="19">#REF!</definedName>
    <definedName name="_NMB96">#REF!</definedName>
    <definedName name="_Order1" hidden="1">255</definedName>
    <definedName name="_Order2" hidden="1">255</definedName>
    <definedName name="_Parse_In" localSheetId="5" hidden="1">#REF!</definedName>
    <definedName name="_Parse_In" localSheetId="12" hidden="1">#REF!</definedName>
    <definedName name="_Parse_In" localSheetId="19" hidden="1">#REF!</definedName>
    <definedName name="_Parse_In" hidden="1">#REF!</definedName>
    <definedName name="_PI48" localSheetId="5">#REF!</definedName>
    <definedName name="_PI48" localSheetId="12">#REF!</definedName>
    <definedName name="_PI48" localSheetId="19">#REF!</definedName>
    <definedName name="_PI48">#REF!</definedName>
    <definedName name="_PI60" localSheetId="5">#REF!</definedName>
    <definedName name="_PI60" localSheetId="12">#REF!</definedName>
    <definedName name="_PI60" localSheetId="19">#REF!</definedName>
    <definedName name="_PI60">#REF!</definedName>
    <definedName name="_Q1" localSheetId="5">#REF!</definedName>
    <definedName name="_Q1" localSheetId="12">#REF!</definedName>
    <definedName name="_Q1" localSheetId="19">#REF!</definedName>
    <definedName name="_Q1">#REF!</definedName>
    <definedName name="_Q2" localSheetId="5">#REF!</definedName>
    <definedName name="_Q2" localSheetId="12">#REF!</definedName>
    <definedName name="_Q2" localSheetId="19">#REF!</definedName>
    <definedName name="_Q2">#REF!</definedName>
    <definedName name="_Q3" localSheetId="5">#REF!</definedName>
    <definedName name="_Q3" localSheetId="12">#REF!</definedName>
    <definedName name="_Q3" localSheetId="19">#REF!</definedName>
    <definedName name="_Q3">#REF!</definedName>
    <definedName name="_Regression_Out" localSheetId="5" hidden="1">#REF!</definedName>
    <definedName name="_Regression_Out" localSheetId="12" hidden="1">#REF!</definedName>
    <definedName name="_Regression_Out" localSheetId="19" hidden="1">#REF!</definedName>
    <definedName name="_Regression_Out" hidden="1">#REF!</definedName>
    <definedName name="_Regression_X" localSheetId="5" hidden="1">#REF!</definedName>
    <definedName name="_Regression_X" localSheetId="12" hidden="1">#REF!</definedName>
    <definedName name="_Regression_X" localSheetId="19" hidden="1">#REF!</definedName>
    <definedName name="_Regression_X" hidden="1">#REF!</definedName>
    <definedName name="_Regression_Y" localSheetId="5" hidden="1">#REF!</definedName>
    <definedName name="_Regression_Y" localSheetId="12" hidden="1">#REF!</definedName>
    <definedName name="_Regression_Y" localSheetId="19" hidden="1">#REF!</definedName>
    <definedName name="_Regression_Y" hidden="1">#REF!</definedName>
    <definedName name="_RO110" localSheetId="5">#REF!</definedName>
    <definedName name="_RO110" localSheetId="12">#REF!</definedName>
    <definedName name="_RO110" localSheetId="19">#REF!</definedName>
    <definedName name="_RO110">#REF!</definedName>
    <definedName name="_RO22" localSheetId="5">#REF!</definedName>
    <definedName name="_RO22" localSheetId="12">#REF!</definedName>
    <definedName name="_RO22" localSheetId="19">#REF!</definedName>
    <definedName name="_RO22">#REF!</definedName>
    <definedName name="_RO35" localSheetId="5">#REF!</definedName>
    <definedName name="_RO35" localSheetId="12">#REF!</definedName>
    <definedName name="_RO35" localSheetId="19">#REF!</definedName>
    <definedName name="_RO35">#REF!</definedName>
    <definedName name="_RO45" localSheetId="5">#REF!</definedName>
    <definedName name="_RO45" localSheetId="12">#REF!</definedName>
    <definedName name="_RO45" localSheetId="19">#REF!</definedName>
    <definedName name="_RO45">#REF!</definedName>
    <definedName name="_RO60" localSheetId="5">#REF!</definedName>
    <definedName name="_RO60" localSheetId="12">#REF!</definedName>
    <definedName name="_RO60" localSheetId="19">#REF!</definedName>
    <definedName name="_RO60">#REF!</definedName>
    <definedName name="_RO80" localSheetId="5">#REF!</definedName>
    <definedName name="_RO80" localSheetId="12">#REF!</definedName>
    <definedName name="_RO80" localSheetId="19">#REF!</definedName>
    <definedName name="_RO80">#REF!</definedName>
    <definedName name="_Sort" localSheetId="5" hidden="1">#REF!</definedName>
    <definedName name="_Sort" localSheetId="12" hidden="1">#REF!</definedName>
    <definedName name="_Sort" localSheetId="19" hidden="1">#REF!</definedName>
    <definedName name="_Sort" hidden="1">#REF!</definedName>
    <definedName name="_SUB1" localSheetId="5">#REF!</definedName>
    <definedName name="_SUB1" localSheetId="12">#REF!</definedName>
    <definedName name="_SUB1" localSheetId="19">#REF!</definedName>
    <definedName name="_SUB1">#REF!</definedName>
    <definedName name="_SUB2" localSheetId="5">#REF!</definedName>
    <definedName name="_SUB2" localSheetId="12">#REF!</definedName>
    <definedName name="_SUB2" localSheetId="19">#REF!</definedName>
    <definedName name="_SUB2">#REF!</definedName>
    <definedName name="_SUB3" localSheetId="5">#REF!</definedName>
    <definedName name="_SUB3" localSheetId="12">#REF!</definedName>
    <definedName name="_SUB3" localSheetId="19">#REF!</definedName>
    <definedName name="_SUB3">#REF!</definedName>
    <definedName name="_sub4" localSheetId="5">#REF!</definedName>
    <definedName name="_sub4" localSheetId="12">#REF!</definedName>
    <definedName name="_sub4" localSheetId="19">#REF!</definedName>
    <definedName name="_sub4">#REF!</definedName>
    <definedName name="_sub5" localSheetId="5">#REF!</definedName>
    <definedName name="_sub5" localSheetId="12">#REF!</definedName>
    <definedName name="_sub5" localSheetId="19">#REF!</definedName>
    <definedName name="_sub5">#REF!</definedName>
    <definedName name="_TON1" localSheetId="5">#REF!</definedName>
    <definedName name="_TON1" localSheetId="12">#REF!</definedName>
    <definedName name="_TON1" localSheetId="19">#REF!</definedName>
    <definedName name="_TON1">#REF!</definedName>
    <definedName name="_TON2" localSheetId="5">#REF!</definedName>
    <definedName name="_TON2" localSheetId="12">#REF!</definedName>
    <definedName name="_TON2" localSheetId="19">#REF!</definedName>
    <definedName name="_TON2">#REF!</definedName>
    <definedName name="_WW2" localSheetId="5">#REF!</definedName>
    <definedName name="_WW2" localSheetId="12">#REF!</definedName>
    <definedName name="_WW2" localSheetId="19">#REF!</definedName>
    <definedName name="_WW2">#REF!</definedName>
    <definedName name="_WW3" localSheetId="5">#REF!</definedName>
    <definedName name="_WW3" localSheetId="12">#REF!</definedName>
    <definedName name="_WW3" localSheetId="19">#REF!</definedName>
    <definedName name="_WW3">#REF!</definedName>
    <definedName name="_WW6" localSheetId="5">#REF!</definedName>
    <definedName name="_WW6" localSheetId="12">#REF!</definedName>
    <definedName name="_WW6" localSheetId="19">#REF!</definedName>
    <definedName name="_WW6">#REF!</definedName>
    <definedName name="_WW7" localSheetId="5">#REF!</definedName>
    <definedName name="_WW7" localSheetId="12">#REF!</definedName>
    <definedName name="_WW7" localSheetId="19">#REF!</definedName>
    <definedName name="_WW7">#REF!</definedName>
    <definedName name="_WW8" localSheetId="5">#REF!</definedName>
    <definedName name="_WW8" localSheetId="12">#REF!</definedName>
    <definedName name="_WW8" localSheetId="19">#REF!</definedName>
    <definedName name="_WW8">#REF!</definedName>
    <definedName name="_zz5" localSheetId="5">#REF!</definedName>
    <definedName name="_zz5" localSheetId="12">#REF!</definedName>
    <definedName name="_zz5" localSheetId="19">#REF!</definedName>
    <definedName name="_zz5">#REF!</definedName>
    <definedName name="¤C315" localSheetId="5">#REF!</definedName>
    <definedName name="¤C315" localSheetId="12">#REF!</definedName>
    <definedName name="¤C315" localSheetId="19">#REF!</definedName>
    <definedName name="¤C315">#REF!</definedName>
    <definedName name="¤Ç315" localSheetId="5">#REF!</definedName>
    <definedName name="¤Ç315" localSheetId="12">#REF!</definedName>
    <definedName name="¤Ç315" localSheetId="19">#REF!</definedName>
    <definedName name="¤Ç315">#REF!</definedName>
    <definedName name="\0" localSheetId="5">#REF!</definedName>
    <definedName name="\0" localSheetId="12">#REF!</definedName>
    <definedName name="\0" localSheetId="19">#REF!</definedName>
    <definedName name="\0">#REF!</definedName>
    <definedName name="\a" localSheetId="5">#REF!</definedName>
    <definedName name="\a" localSheetId="12">#REF!</definedName>
    <definedName name="\a" localSheetId="19">#REF!</definedName>
    <definedName name="\a">#REF!</definedName>
    <definedName name="\b" localSheetId="5">#REF!</definedName>
    <definedName name="\b" localSheetId="12">#REF!</definedName>
    <definedName name="\b" localSheetId="19">#REF!</definedName>
    <definedName name="\b">#REF!</definedName>
    <definedName name="\h" localSheetId="5">#REF!</definedName>
    <definedName name="\h" localSheetId="12">#REF!</definedName>
    <definedName name="\h" localSheetId="19">#REF!</definedName>
    <definedName name="\h">#REF!</definedName>
    <definedName name="\l">#N/A</definedName>
    <definedName name="\LARGE" localSheetId="5">#REF!</definedName>
    <definedName name="\LARGE" localSheetId="12">#REF!</definedName>
    <definedName name="\LARGE" localSheetId="19">#REF!</definedName>
    <definedName name="\LARGE">#REF!</definedName>
    <definedName name="\MIDDLE" localSheetId="5">#REF!</definedName>
    <definedName name="\MIDDLE" localSheetId="12">#REF!</definedName>
    <definedName name="\MIDDLE" localSheetId="19">#REF!</definedName>
    <definedName name="\MIDDLE">#REF!</definedName>
    <definedName name="\r" localSheetId="5">#REF!</definedName>
    <definedName name="\r" localSheetId="12">#REF!</definedName>
    <definedName name="\r" localSheetId="19">#REF!</definedName>
    <definedName name="\r">#REF!</definedName>
    <definedName name="\s">#N/A</definedName>
    <definedName name="\SMALL" localSheetId="5">#REF!</definedName>
    <definedName name="\SMALL" localSheetId="12">#REF!</definedName>
    <definedName name="\SMALL" localSheetId="19">#REF!</definedName>
    <definedName name="\SMALL">#REF!</definedName>
    <definedName name="\y" localSheetId="5">#REF!</definedName>
    <definedName name="\y" localSheetId="12">#REF!</definedName>
    <definedName name="\y" localSheetId="19">#REF!</definedName>
    <definedName name="\y">#REF!</definedName>
    <definedName name="\z">#N/A</definedName>
    <definedName name="a" localSheetId="5">#REF!</definedName>
    <definedName name="a" localSheetId="12">#REF!</definedName>
    <definedName name="a" localSheetId="19">#REF!</definedName>
    <definedName name="a">#REF!</definedName>
    <definedName name="A12." localSheetId="5">#REF!</definedName>
    <definedName name="A12." localSheetId="12">#REF!</definedName>
    <definedName name="A12." localSheetId="19">#REF!</definedName>
    <definedName name="A12.">#REF!</definedName>
    <definedName name="A2배선공" localSheetId="5">#REF!</definedName>
    <definedName name="A2배선공" localSheetId="12">#REF!</definedName>
    <definedName name="A2배선공" localSheetId="19">#REF!</definedName>
    <definedName name="A2배선공">#REF!</definedName>
    <definedName name="A4a28" localSheetId="5">#REF!</definedName>
    <definedName name="A4a28" localSheetId="12">#REF!</definedName>
    <definedName name="A4a28" localSheetId="19">#REF!</definedName>
    <definedName name="A4a28">#REF!</definedName>
    <definedName name="AAA" localSheetId="5">#REF!,#REF!</definedName>
    <definedName name="AAA" localSheetId="12">#REF!,#REF!</definedName>
    <definedName name="AAA" localSheetId="19">#REF!,#REF!</definedName>
    <definedName name="AAA">#REF!,#REF!</definedName>
    <definedName name="AAAA" localSheetId="5">#REF!</definedName>
    <definedName name="AAAA" localSheetId="12">#REF!</definedName>
    <definedName name="AAAA" localSheetId="19">#REF!</definedName>
    <definedName name="AAAA">#REF!</definedName>
    <definedName name="AAAAAAA">#REF!</definedName>
    <definedName name="AAAAAAAAAAA">#REF!</definedName>
    <definedName name="AAAAAAAAAAAAAAA">#REF!</definedName>
    <definedName name="AAW" localSheetId="21">'산출-j'!SAF</definedName>
    <definedName name="AAW" localSheetId="20">'산출-m'!SAF</definedName>
    <definedName name="AAW">[0]!SAF</definedName>
    <definedName name="ABC" localSheetId="5">#REF!,#REF!</definedName>
    <definedName name="ABC" localSheetId="12">#REF!,#REF!</definedName>
    <definedName name="ABC" localSheetId="19">#REF!,#REF!</definedName>
    <definedName name="ABC">#REF!,#REF!</definedName>
    <definedName name="ABS" hidden="1">{#N/A,#N/A,FALSE,"전력간선"}</definedName>
    <definedName name="ACB" localSheetId="5">#REF!,#REF!</definedName>
    <definedName name="ACB" localSheetId="12">#REF!,#REF!</definedName>
    <definedName name="ACB" localSheetId="19">#REF!,#REF!</definedName>
    <definedName name="ACB">#REF!,#REF!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Cwvu.매출입." localSheetId="5" hidden="1">#REF!</definedName>
    <definedName name="ACwvu.매출입." localSheetId="12" hidden="1">#REF!</definedName>
    <definedName name="ACwvu.매출입." localSheetId="19" hidden="1">#REF!</definedName>
    <definedName name="ACwvu.매출입." hidden="1">#REF!</definedName>
    <definedName name="ADC" localSheetId="5">#REF!,#REF!</definedName>
    <definedName name="ADC" localSheetId="12">#REF!,#REF!</definedName>
    <definedName name="ADC" localSheetId="19">#REF!,#REF!</definedName>
    <definedName name="ADC">#REF!,#REF!</definedName>
    <definedName name="add" hidden="1">{#N/A,#N/A,FALSE,"기안지";#N/A,#N/A,FALSE,"통신지"}</definedName>
    <definedName name="aer" localSheetId="5">#REF!,#REF!</definedName>
    <definedName name="aer" localSheetId="12">#REF!,#REF!</definedName>
    <definedName name="aer" localSheetId="19">#REF!,#REF!</definedName>
    <definedName name="aer">#REF!,#REF!</definedName>
    <definedName name="aervbgr" localSheetId="21">'산출-j'!EGERG</definedName>
    <definedName name="aervbgr" localSheetId="20">'산출-m'!EGERG</definedName>
    <definedName name="aervbgr">[0]!EGERG</definedName>
    <definedName name="AFC설비" localSheetId="5">#REF!</definedName>
    <definedName name="AFC설비" localSheetId="12">#REF!</definedName>
    <definedName name="AFC설비" localSheetId="19">#REF!</definedName>
    <definedName name="AFC설비">#REF!</definedName>
    <definedName name="AHN" localSheetId="5">#REF!,#REF!</definedName>
    <definedName name="AHN" localSheetId="12">#REF!,#REF!</definedName>
    <definedName name="AHN" localSheetId="19">#REF!,#REF!</definedName>
    <definedName name="AHN">#REF!,#REF!</definedName>
    <definedName name="AJSL" localSheetId="21">'산출-j'!ㅗㅠㅎㄹ</definedName>
    <definedName name="AJSL" localSheetId="20">'산출-m'!ㅗㅠㅎㄹ</definedName>
    <definedName name="AJSL">[0]!ㅗㅠㅎㄹ</definedName>
    <definedName name="AL_ANODE">#REF!</definedName>
    <definedName name="AMP">#N/A</definedName>
    <definedName name="AN_ANODE" localSheetId="5">#REF!</definedName>
    <definedName name="AN_ANODE" localSheetId="12">#REF!</definedName>
    <definedName name="AN_ANODE" localSheetId="19">#REF!</definedName>
    <definedName name="AN_ANODE">#REF!</definedName>
    <definedName name="ANFRK2">#REF!</definedName>
    <definedName name="ANFRK3">#REF!</definedName>
    <definedName name="anfrkk">#REF!</definedName>
    <definedName name="ARE" localSheetId="21">'산출-j'!ARE</definedName>
    <definedName name="ARE" localSheetId="20">'산출-m'!ARE</definedName>
    <definedName name="ARE">#N/A</definedName>
    <definedName name="asaasa" localSheetId="5">#REF!</definedName>
    <definedName name="asaasa" localSheetId="12">#REF!</definedName>
    <definedName name="asaasa" localSheetId="19">#REF!</definedName>
    <definedName name="asaasa">#REF!</definedName>
    <definedName name="asd" localSheetId="21">'산출-j'!REEG</definedName>
    <definedName name="asd" localSheetId="20">'산출-m'!REEG</definedName>
    <definedName name="ASDF" localSheetId="5">#REF!</definedName>
    <definedName name="ASDF" localSheetId="12">#REF!</definedName>
    <definedName name="ASDF" localSheetId="19">#REF!</definedName>
    <definedName name="ASDF">#REF!</definedName>
    <definedName name="ASS" localSheetId="21">'산출-j'!TRR</definedName>
    <definedName name="ASS" localSheetId="20">'산출-m'!TRR</definedName>
    <definedName name="ASS">[0]!TRR</definedName>
    <definedName name="asss" localSheetId="21">'산출-j'!jhg</definedName>
    <definedName name="asss" localSheetId="20">'산출-m'!jhg</definedName>
    <definedName name="asss">[0]!jhg</definedName>
    <definedName name="asw" localSheetId="21">'산출-j'!juyjuy</definedName>
    <definedName name="asw" localSheetId="20">'산출-m'!juyjuy</definedName>
    <definedName name="asw">[0]!juyjuy</definedName>
    <definedName name="asx" localSheetId="21">'산출-j'!ㄹ퓰</definedName>
    <definedName name="asx" localSheetId="20">'산출-m'!ㄹ퓰</definedName>
    <definedName name="asx">[0]!ㄹ퓰</definedName>
    <definedName name="AVGHBD" localSheetId="21">'산출-j'!AVGHBD</definedName>
    <definedName name="AVGHBD" localSheetId="20">'산출-m'!AVGHBD</definedName>
    <definedName name="AVGHBD">#N/A</definedName>
    <definedName name="AWA" localSheetId="5">#REF!,#REF!</definedName>
    <definedName name="AWA" localSheetId="12">#REF!,#REF!</definedName>
    <definedName name="AWA" localSheetId="19">#REF!,#REF!</definedName>
    <definedName name="AWA">#REF!,#REF!</definedName>
    <definedName name="awe" localSheetId="21">'산출-j'!ret</definedName>
    <definedName name="awe" localSheetId="20">'산출-m'!ret</definedName>
    <definedName name="awe">[0]!ret</definedName>
    <definedName name="AZX" localSheetId="5">#REF!,#REF!</definedName>
    <definedName name="AZX" localSheetId="12">#REF!,#REF!</definedName>
    <definedName name="AZX" localSheetId="19">#REF!,#REF!</definedName>
    <definedName name="AZX">#REF!,#REF!</definedName>
    <definedName name="AZZ" localSheetId="5">#REF!,#REF!</definedName>
    <definedName name="AZZ" localSheetId="12">#REF!,#REF!</definedName>
    <definedName name="AZZ" localSheetId="19">#REF!,#REF!</definedName>
    <definedName name="AZZ">#REF!,#REF!</definedName>
    <definedName name="b158.aaa174" localSheetId="5">#REF!</definedName>
    <definedName name="b158.aaa174" localSheetId="12">#REF!</definedName>
    <definedName name="b158.aaa174" localSheetId="19">#REF!</definedName>
    <definedName name="b158.aaa174">#REF!</definedName>
    <definedName name="BBB" localSheetId="5">#REF!,#REF!</definedName>
    <definedName name="BBB" localSheetId="12">#REF!,#REF!</definedName>
    <definedName name="BBB" localSheetId="19">#REF!,#REF!</definedName>
    <definedName name="BBB">#REF!,#REF!</definedName>
    <definedName name="BBC" localSheetId="21">'산출-j'!SSR</definedName>
    <definedName name="BBC" localSheetId="20">'산출-m'!SSR</definedName>
    <definedName name="BBC">[0]!SSR</definedName>
    <definedName name="BBJ" localSheetId="21">'산출-j'!BBJ</definedName>
    <definedName name="BBJ" localSheetId="20">'산출-m'!BBJ</definedName>
    <definedName name="BBJ">#N/A</definedName>
    <definedName name="BDCODE">#N/A</definedName>
    <definedName name="bhg" localSheetId="21">'산출-j'!ytjuy</definedName>
    <definedName name="bhg" localSheetId="20">'산출-m'!ytjuy</definedName>
    <definedName name="bhg">[0]!ytjuy</definedName>
    <definedName name="BHJ" localSheetId="21">'산출-j'!SAF</definedName>
    <definedName name="BHJ" localSheetId="20">'산출-m'!SAF</definedName>
    <definedName name="BHJ">[0]!SAF</definedName>
    <definedName name="BHK" localSheetId="5">#REF!,#REF!</definedName>
    <definedName name="BHK" localSheetId="12">#REF!,#REF!</definedName>
    <definedName name="BHK" localSheetId="19">#REF!,#REF!</definedName>
    <definedName name="BHK">#REF!,#REF!</definedName>
    <definedName name="BKI" localSheetId="21">'산출-j'!홁ㅎ</definedName>
    <definedName name="BKI" localSheetId="20">'산출-m'!홁ㅎ</definedName>
    <definedName name="BKI">[0]!홁ㅎ</definedName>
    <definedName name="BNH" localSheetId="21">'산출-j'!BNH</definedName>
    <definedName name="BNH" localSheetId="20">'산출-m'!BNH</definedName>
    <definedName name="BNH">#N/A</definedName>
    <definedName name="BNM" localSheetId="21">'산출-j'!ㅈㅂㄷㄹ</definedName>
    <definedName name="BNM" localSheetId="20">'산출-m'!ㅈㅂㄷㄹ</definedName>
    <definedName name="BNM">[0]!ㅈㅂㄷㄹ</definedName>
    <definedName name="bnv" localSheetId="21">'산출-j'!ghgfh</definedName>
    <definedName name="bnv" localSheetId="20">'산출-m'!ghgfh</definedName>
    <definedName name="bnv">[0]!ghgfh</definedName>
    <definedName name="BOB" localSheetId="21">'산출-j'!WWF</definedName>
    <definedName name="BOB" localSheetId="20">'산출-m'!WWF</definedName>
    <definedName name="BOB">[0]!WWF</definedName>
    <definedName name="BOM_OF_ECP" localSheetId="5">#REF!</definedName>
    <definedName name="BOM_OF_ECP" localSheetId="12">#REF!</definedName>
    <definedName name="BOM_OF_ECP" localSheetId="19">#REF!</definedName>
    <definedName name="BOM_OF_ECP">#REF!</definedName>
    <definedName name="BOOK2" hidden="1">{#N/A,#N/A,TRUE,"손익보고"}</definedName>
    <definedName name="BSCO" localSheetId="5">#REF!</definedName>
    <definedName name="BSCO" localSheetId="12">#REF!</definedName>
    <definedName name="BSCO" localSheetId="19">#REF!</definedName>
    <definedName name="BSCO">#REF!</definedName>
    <definedName name="BSDR">#N/A</definedName>
    <definedName name="BVF" localSheetId="21">'산출-j'!ㅇㄴㄿ</definedName>
    <definedName name="BVF" localSheetId="20">'산출-m'!ㅇㄴㄿ</definedName>
    <definedName name="BVF">[0]!ㅇㄴㄿ</definedName>
    <definedName name="bvvc" localSheetId="21">'산출-j'!bvvc</definedName>
    <definedName name="bvvc" localSheetId="20">'산출-m'!bvvc</definedName>
    <definedName name="bvvc">#N/A</definedName>
    <definedName name="CABLE_SCH">#REF!</definedName>
    <definedName name="CABLE1" localSheetId="5">#REF!</definedName>
    <definedName name="CABLE1" localSheetId="12">#REF!</definedName>
    <definedName name="CABLE1" localSheetId="19">#REF!</definedName>
    <definedName name="CABLE1">#REF!</definedName>
    <definedName name="CABLE2" localSheetId="5">#REF!</definedName>
    <definedName name="CABLE2" localSheetId="12">#REF!</definedName>
    <definedName name="CABLE2" localSheetId="19">#REF!</definedName>
    <definedName name="CABLE2">#REF!</definedName>
    <definedName name="CABLE3" localSheetId="5">#REF!</definedName>
    <definedName name="CABLE3" localSheetId="12">#REF!</definedName>
    <definedName name="CABLE3" localSheetId="19">#REF!</definedName>
    <definedName name="CABLE3">#REF!</definedName>
    <definedName name="CABLE4" localSheetId="5">#REF!</definedName>
    <definedName name="CABLE4" localSheetId="12">#REF!</definedName>
    <definedName name="CABLE4" localSheetId="19">#REF!</definedName>
    <definedName name="CABLE4">#REF!</definedName>
    <definedName name="CABLEMNO">#N/A</definedName>
    <definedName name="CABLENO">#N/A</definedName>
    <definedName name="CABLETYPE">#N/A</definedName>
    <definedName name="CAL" localSheetId="5">#REF!</definedName>
    <definedName name="CAL" localSheetId="12">#REF!</definedName>
    <definedName name="CAL" localSheetId="19">#REF!</definedName>
    <definedName name="CAL">#REF!</definedName>
    <definedName name="CBVCB" localSheetId="21">'산출-j'!CBVCB</definedName>
    <definedName name="CBVCB" localSheetId="20">'산출-m'!CBVCB</definedName>
    <definedName name="CBVCB">#N/A</definedName>
    <definedName name="CCC" localSheetId="5">#REF!,#REF!</definedName>
    <definedName name="CCC" localSheetId="12">#REF!,#REF!</definedName>
    <definedName name="CCC" localSheetId="19">#REF!,#REF!</definedName>
    <definedName name="CCC">#REF!,#REF!</definedName>
    <definedName name="ccdc" localSheetId="5">#REF!</definedName>
    <definedName name="ccdc" localSheetId="12">#REF!</definedName>
    <definedName name="ccdc" localSheetId="19">#REF!</definedName>
    <definedName name="ccdc">#REF!</definedName>
    <definedName name="CCF" localSheetId="21">'산출-j'!CCF</definedName>
    <definedName name="CCF" localSheetId="20">'산출-m'!CCF</definedName>
    <definedName name="CCF">#N/A</definedName>
    <definedName name="CCTV" hidden="1">{#N/A,#N/A,FALSE,"전력간선"}</definedName>
    <definedName name="CCTV설비" localSheetId="5">#REF!</definedName>
    <definedName name="CCTV설비" localSheetId="12">#REF!</definedName>
    <definedName name="CCTV설비" localSheetId="19">#REF!</definedName>
    <definedName name="CCTV설비">#REF!</definedName>
    <definedName name="CDD" localSheetId="21">'산출-j'!CDD</definedName>
    <definedName name="CDD" localSheetId="20">'산출-m'!CDD</definedName>
    <definedName name="CDD">#N/A</definedName>
    <definedName name="CDE" localSheetId="5">#REF!,#REF!</definedName>
    <definedName name="CDE" localSheetId="12">#REF!,#REF!</definedName>
    <definedName name="CDE" localSheetId="19">#REF!,#REF!</definedName>
    <definedName name="CDE">#REF!,#REF!</definedName>
    <definedName name="cfg" localSheetId="21">'산출-j'!bvvc</definedName>
    <definedName name="cfg" localSheetId="20">'산출-m'!bvvc</definedName>
    <definedName name="cfg">[0]!bvvc</definedName>
    <definedName name="COC" localSheetId="21">'산출-j'!ㅠㅜㅎ</definedName>
    <definedName name="COC" localSheetId="20">'산출-m'!ㅠㅜㅎ</definedName>
    <definedName name="COC">[0]!ㅠㅜㅎ</definedName>
    <definedName name="CODE" localSheetId="5">#REF!</definedName>
    <definedName name="CODE" localSheetId="12">#REF!</definedName>
    <definedName name="CODE" localSheetId="19">#REF!</definedName>
    <definedName name="CODE">#REF!</definedName>
    <definedName name="COND" localSheetId="5">#REF!</definedName>
    <definedName name="COND" localSheetId="12">#REF!</definedName>
    <definedName name="COND" localSheetId="19">#REF!</definedName>
    <definedName name="COND">#REF!</definedName>
    <definedName name="CONDUIT" localSheetId="5">#REF!</definedName>
    <definedName name="CONDUIT" localSheetId="12">#REF!</definedName>
    <definedName name="CONDUIT" localSheetId="19">#REF!</definedName>
    <definedName name="CONDUIT">#REF!</definedName>
    <definedName name="CORE" localSheetId="5">#REF!</definedName>
    <definedName name="CORE" localSheetId="12">#REF!</definedName>
    <definedName name="CORE" localSheetId="19">#REF!</definedName>
    <definedName name="CORE">#REF!</definedName>
    <definedName name="COVER" localSheetId="5">#REF!</definedName>
    <definedName name="COVER" localSheetId="12">#REF!</definedName>
    <definedName name="COVER" localSheetId="19">#REF!</definedName>
    <definedName name="COVER">#REF!</definedName>
    <definedName name="CSAD" localSheetId="5">#REF!</definedName>
    <definedName name="CSAD" localSheetId="12">#REF!</definedName>
    <definedName name="CSAD" localSheetId="19">#REF!</definedName>
    <definedName name="CSAD">#REF!</definedName>
    <definedName name="CV" localSheetId="5">#REF!,#REF!</definedName>
    <definedName name="CV" localSheetId="12">#REF!,#REF!</definedName>
    <definedName name="CV" localSheetId="19">#REF!,#REF!</definedName>
    <definedName name="CV">#REF!,#REF!</definedName>
    <definedName name="CVB" localSheetId="5">#REF!,#REF!</definedName>
    <definedName name="CVB" localSheetId="12">#REF!,#REF!</definedName>
    <definedName name="CVB" localSheetId="19">#REF!,#REF!</definedName>
    <definedName name="CVB">#REF!,#REF!</definedName>
    <definedName name="cvd" localSheetId="21">'산출-j'!홁ㅎ</definedName>
    <definedName name="cvd" localSheetId="20">'산출-m'!홁ㅎ</definedName>
    <definedName name="cvd">[0]!홁ㅎ</definedName>
    <definedName name="CVDSD" localSheetId="21">'산출-j'!CVDSD</definedName>
    <definedName name="CVDSD" localSheetId="20">'산출-m'!CVDSD</definedName>
    <definedName name="CVDSD">#N/A</definedName>
    <definedName name="CVG" localSheetId="5">#REF!,#REF!</definedName>
    <definedName name="CVG" localSheetId="12">#REF!,#REF!</definedName>
    <definedName name="CVG" localSheetId="19">#REF!,#REF!</definedName>
    <definedName name="CVG">#REF!,#REF!</definedName>
    <definedName name="CVV" localSheetId="21">'산출-j'!CVV</definedName>
    <definedName name="CVV" localSheetId="20">'산출-m'!CVV</definedName>
    <definedName name="CVV">#N/A</definedName>
    <definedName name="CVVS2.0SQx2C">#REF!</definedName>
    <definedName name="cvx" localSheetId="21">'산출-j'!ㅗㅠㅎㄹ</definedName>
    <definedName name="cvx" localSheetId="20">'산출-m'!ㅗㅠㅎㄹ</definedName>
    <definedName name="cvx">[0]!ㅗㅠㅎㄹ</definedName>
    <definedName name="CZSVX" localSheetId="21">'산출-j'!REEG</definedName>
    <definedName name="CZSVX" localSheetId="20">'산출-m'!REEG</definedName>
    <definedName name="CZSVX">[0]!REEG</definedName>
    <definedName name="d" localSheetId="5">#REF!</definedName>
    <definedName name="d" localSheetId="12">#REF!</definedName>
    <definedName name="d" localSheetId="19">#REF!</definedName>
    <definedName name="d">#REF!</definedName>
    <definedName name="DAN" localSheetId="5">#REF!</definedName>
    <definedName name="DAN" localSheetId="12">#REF!</definedName>
    <definedName name="DAN" localSheetId="19">#REF!</definedName>
    <definedName name="DAN">#REF!</definedName>
    <definedName name="danba" localSheetId="5">#REF!,#REF!</definedName>
    <definedName name="danba" localSheetId="12">#REF!,#REF!</definedName>
    <definedName name="danba" localSheetId="19">#REF!,#REF!</definedName>
    <definedName name="danba">#REF!,#REF!</definedName>
    <definedName name="DATA" localSheetId="5">#REF!</definedName>
    <definedName name="DATA" localSheetId="12">#REF!</definedName>
    <definedName name="DATA" localSheetId="19">#REF!</definedName>
    <definedName name="DATA">#REF!</definedName>
    <definedName name="_xlnm.Database" localSheetId="5">#REF!</definedName>
    <definedName name="_xlnm.Database" localSheetId="12">#REF!</definedName>
    <definedName name="_xlnm.Database" localSheetId="19">#REF!</definedName>
    <definedName name="_xlnm.Database">#REF!</definedName>
    <definedName name="Database_MI" localSheetId="5">#REF!</definedName>
    <definedName name="Database_MI" localSheetId="12">#REF!</definedName>
    <definedName name="Database_MI" localSheetId="19">#REF!</definedName>
    <definedName name="Database_MI">#REF!</definedName>
    <definedName name="DATABASE1" localSheetId="5">#REF!</definedName>
    <definedName name="DATABASE1" localSheetId="12">#REF!</definedName>
    <definedName name="DATABASE1" localSheetId="19">#REF!</definedName>
    <definedName name="DATABASE1">#REF!</definedName>
    <definedName name="database2" localSheetId="5">#REF!</definedName>
    <definedName name="database2" localSheetId="12">#REF!</definedName>
    <definedName name="database2" localSheetId="19">#REF!</definedName>
    <definedName name="database2">#REF!</definedName>
    <definedName name="dcc" localSheetId="21">'산출-j'!dcc</definedName>
    <definedName name="dcc" localSheetId="20">'산출-m'!dcc</definedName>
    <definedName name="dcc">#N/A</definedName>
    <definedName name="DD" localSheetId="5">#REF!</definedName>
    <definedName name="DD" localSheetId="12">#REF!</definedName>
    <definedName name="DD" localSheetId="19">#REF!</definedName>
    <definedName name="DD">#REF!</definedName>
    <definedName name="DDC" localSheetId="21">'산출-j'!DDC</definedName>
    <definedName name="DDC" localSheetId="20">'산출-m'!DDC</definedName>
    <definedName name="DDC">#N/A</definedName>
    <definedName name="DDD" localSheetId="5" hidden="1">#REF!</definedName>
    <definedName name="DDD" localSheetId="12" hidden="1">#REF!</definedName>
    <definedName name="DDD" localSheetId="19" hidden="1">#REF!</definedName>
    <definedName name="DDD" hidden="1">#REF!</definedName>
    <definedName name="DDDD" localSheetId="5">#REF!</definedName>
    <definedName name="DDDD" localSheetId="12">#REF!</definedName>
    <definedName name="DDDD" localSheetId="19">#REF!</definedName>
    <definedName name="DDDD">#REF!</definedName>
    <definedName name="ddddd" localSheetId="5" hidden="1">#REF!</definedName>
    <definedName name="ddddd" localSheetId="12" hidden="1">#REF!</definedName>
    <definedName name="ddddd" localSheetId="19" hidden="1">#REF!</definedName>
    <definedName name="ddddd" hidden="1">#REF!</definedName>
    <definedName name="DDDDDDDDDD" localSheetId="5">#REF!</definedName>
    <definedName name="DDDDDDDDDD" localSheetId="12">#REF!</definedName>
    <definedName name="DDDDDDDDDD" localSheetId="19">#REF!</definedName>
    <definedName name="DDDDDDDDDD">#REF!</definedName>
    <definedName name="DDE" localSheetId="21">'산출-j'!DDC</definedName>
    <definedName name="DDE" localSheetId="20">'산출-m'!DDC</definedName>
    <definedName name="DDE">[0]!DDC</definedName>
    <definedName name="ddf" localSheetId="21">'산출-j'!xcf</definedName>
    <definedName name="ddf" localSheetId="20">'산출-m'!xcf</definedName>
    <definedName name="ddf">[0]!xcf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S" localSheetId="5">#REF!</definedName>
    <definedName name="dDFS" localSheetId="12">#REF!</definedName>
    <definedName name="dDFS" localSheetId="19">#REF!</definedName>
    <definedName name="dDFS">#REF!</definedName>
    <definedName name="DDFSAFD" localSheetId="5">#REF!</definedName>
    <definedName name="DDFSAFD" localSheetId="12">#REF!</definedName>
    <definedName name="DDFSAFD" localSheetId="19">#REF!</definedName>
    <definedName name="DDFSAFD">#REF!</definedName>
    <definedName name="DDS" localSheetId="21">'산출-j'!ㅠㅜㅎ</definedName>
    <definedName name="DDS" localSheetId="20">'산출-m'!ㅠㅜㅎ</definedName>
    <definedName name="DDS">[0]!ㅠㅜㅎ</definedName>
    <definedName name="DF" localSheetId="5">#REF!</definedName>
    <definedName name="DF" localSheetId="12">#REF!</definedName>
    <definedName name="DF" localSheetId="19">#REF!</definedName>
    <definedName name="DF">#REF!</definedName>
    <definedName name="DFG" localSheetId="5">#REF!,#REF!,#REF!</definedName>
    <definedName name="DFG" localSheetId="12">#REF!,#REF!,#REF!</definedName>
    <definedName name="DFG" localSheetId="19">#REF!,#REF!,#REF!</definedName>
    <definedName name="DFG">#REF!,#REF!,#REF!</definedName>
    <definedName name="DFGG" localSheetId="5">#REF!,#REF!</definedName>
    <definedName name="DFGG" localSheetId="12">#REF!,#REF!</definedName>
    <definedName name="DFGG" localSheetId="19">#REF!,#REF!</definedName>
    <definedName name="DFGG">#REF!,#REF!</definedName>
    <definedName name="DFR" localSheetId="5">#REF!,#REF!</definedName>
    <definedName name="DFR" localSheetId="12">#REF!,#REF!</definedName>
    <definedName name="DFR" localSheetId="19">#REF!,#REF!</definedName>
    <definedName name="DFR">#REF!,#REF!</definedName>
    <definedName name="DFRGS">#N/A</definedName>
    <definedName name="DFS">#REF!</definedName>
    <definedName name="DFSAFG" localSheetId="21">'산출-j'!DFSAFG</definedName>
    <definedName name="DFSAFG" localSheetId="20">'산출-m'!DFSAFG</definedName>
    <definedName name="DFSAFG">#N/A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VGD" localSheetId="5">내역간지2!MMM</definedName>
    <definedName name="DFVGD" localSheetId="12">내역간지3!MMM</definedName>
    <definedName name="DFVGD" localSheetId="21">[0]!MMM</definedName>
    <definedName name="DFVGD" localSheetId="20">[0]!MMM</definedName>
    <definedName name="DFVGD" localSheetId="19">수량산출간지!MMM</definedName>
    <definedName name="DFVGD">[0]!MMM</definedName>
    <definedName name="DGFD" localSheetId="5">#REF!</definedName>
    <definedName name="DGFD" localSheetId="12">#REF!</definedName>
    <definedName name="DGFD" localSheetId="19">#REF!</definedName>
    <definedName name="DGFD">#REF!</definedName>
    <definedName name="dgh" localSheetId="21">'산출-j'!dgh</definedName>
    <definedName name="dgh" localSheetId="20">'산출-m'!dgh</definedName>
    <definedName name="dgh">#N/A</definedName>
    <definedName name="DGRT" localSheetId="21">'산출-j'!DGRT</definedName>
    <definedName name="DGRT" localSheetId="20">'산출-m'!DGRT</definedName>
    <definedName name="DGRT">#N/A</definedName>
    <definedName name="DGV" localSheetId="21">'산출-j'!vnb</definedName>
    <definedName name="DGV" localSheetId="20">'산출-m'!vnb</definedName>
    <definedName name="DGV">[0]!vnb</definedName>
    <definedName name="DGVAFD" localSheetId="21">'산출-j'!REGSVTEB</definedName>
    <definedName name="DGVAFD" localSheetId="20">'산출-m'!REGSVTEB</definedName>
    <definedName name="DGVAFD">[0]!REGSVTEB</definedName>
    <definedName name="DH" localSheetId="5">#REF!</definedName>
    <definedName name="DH" localSheetId="12">#REF!</definedName>
    <definedName name="DH" localSheetId="19">#REF!</definedName>
    <definedName name="DH">#REF!</definedName>
    <definedName name="DIA" localSheetId="5">#REF!</definedName>
    <definedName name="DIA" localSheetId="12">#REF!</definedName>
    <definedName name="DIA" localSheetId="19">#REF!</definedName>
    <definedName name="DIA">#REF!</definedName>
    <definedName name="DJAJSL" localSheetId="5">#REF!,#REF!</definedName>
    <definedName name="DJAJSL" localSheetId="12">#REF!,#REF!</definedName>
    <definedName name="DJAJSL" localSheetId="19">#REF!,#REF!</definedName>
    <definedName name="DJAJSL">#REF!,#REF!</definedName>
    <definedName name="DJKC" localSheetId="5">#REF!,#REF!</definedName>
    <definedName name="DJKC" localSheetId="12">#REF!,#REF!</definedName>
    <definedName name="DJKC" localSheetId="19">#REF!,#REF!</definedName>
    <definedName name="DJKC">#REF!,#REF!</definedName>
    <definedName name="DJKNHVF" localSheetId="21">'산출-j'!MATRO</definedName>
    <definedName name="DJKNHVF" localSheetId="20">'산출-m'!MATRO</definedName>
    <definedName name="DJKNHVF">[0]!MATRO</definedName>
    <definedName name="dkdkdkdkd" hidden="1">{#N/A,#N/A,FALSE,"명세표"}</definedName>
    <definedName name="dldlldldldldl" localSheetId="5">#REF!</definedName>
    <definedName name="dldlldldldldl" localSheetId="12">#REF!</definedName>
    <definedName name="dldlldldldldl" localSheetId="19">#REF!</definedName>
    <definedName name="dldlldldldldl">#REF!</definedName>
    <definedName name="DMZ" localSheetId="5">#REF!,#REF!</definedName>
    <definedName name="DMZ" localSheetId="12">#REF!,#REF!</definedName>
    <definedName name="DMZ" localSheetId="19">#REF!,#REF!</definedName>
    <definedName name="DMZ">#REF!,#REF!</definedName>
    <definedName name="DNH" localSheetId="21">'산출-j'!EGERG</definedName>
    <definedName name="DNH" localSheetId="20">'산출-m'!EGERG</definedName>
    <definedName name="DNH">[0]!EGERG</definedName>
    <definedName name="DNS">#REF!</definedName>
    <definedName name="DONG" localSheetId="5">#REF!</definedName>
    <definedName name="DONG" localSheetId="12">#REF!</definedName>
    <definedName name="DONG" localSheetId="19">#REF!</definedName>
    <definedName name="DONG">#REF!</definedName>
    <definedName name="DORO" localSheetId="5">#REF!,#REF!</definedName>
    <definedName name="DORO" localSheetId="12">#REF!,#REF!</definedName>
    <definedName name="DORO" localSheetId="19">#REF!,#REF!</definedName>
    <definedName name="DORO">#REF!,#REF!</definedName>
    <definedName name="DRDRSSF" localSheetId="21">'산출-j'!NBBV</definedName>
    <definedName name="DRDRSSF" localSheetId="20">'산출-m'!NBBV</definedName>
    <definedName name="DRDRSSF">[0]!NBBV</definedName>
    <definedName name="DRIVE" localSheetId="5">#REF!</definedName>
    <definedName name="DRIVE" localSheetId="12">#REF!</definedName>
    <definedName name="DRIVE" localSheetId="19">#REF!</definedName>
    <definedName name="DRIVE">#REF!</definedName>
    <definedName name="drsg" localSheetId="5">#REF!</definedName>
    <definedName name="drsg" localSheetId="12">#REF!</definedName>
    <definedName name="drsg" localSheetId="19">#REF!</definedName>
    <definedName name="drsg">#REF!</definedName>
    <definedName name="DSAF">#N/A</definedName>
    <definedName name="DSC" localSheetId="21">'산출-j'!NND</definedName>
    <definedName name="DSC" localSheetId="20">'산출-m'!NND</definedName>
    <definedName name="DSC">[0]!NND</definedName>
    <definedName name="DSD">#N/A</definedName>
    <definedName name="DSF" localSheetId="5" hidden="1">#REF!</definedName>
    <definedName name="DSF" localSheetId="12" hidden="1">#REF!</definedName>
    <definedName name="DSF" localSheetId="19" hidden="1">#REF!</definedName>
    <definedName name="DSF" hidden="1">#REF!</definedName>
    <definedName name="DSFC" localSheetId="21">'산출-j'!NNF</definedName>
    <definedName name="DSFC" localSheetId="20">'산출-m'!NNF</definedName>
    <definedName name="DSFC">[0]!NNF</definedName>
    <definedName name="DSFD" localSheetId="21">'산출-j'!SSX</definedName>
    <definedName name="DSFD" localSheetId="20">'산출-m'!SSX</definedName>
    <definedName name="DSFD">[0]!SSX</definedName>
    <definedName name="DSS" localSheetId="21">'산출-j'!MATRO</definedName>
    <definedName name="DSS" localSheetId="20">'산출-m'!MATRO</definedName>
    <definedName name="DSS">[0]!MATRO</definedName>
    <definedName name="DSSDS" hidden="1">{#N/A,#N/A,FALSE,"명세표"}</definedName>
    <definedName name="dsv" localSheetId="21">'산출-j'!jyt</definedName>
    <definedName name="dsv" localSheetId="20">'산출-m'!jyt</definedName>
    <definedName name="dsv">[0]!jyt</definedName>
    <definedName name="DVGDFS" localSheetId="21">'산출-j'!FFC</definedName>
    <definedName name="DVGDFS" localSheetId="20">'산출-m'!FFC</definedName>
    <definedName name="DVGDFS">[0]!FFC</definedName>
    <definedName name="DVZZ" localSheetId="21">'산출-j'!DFSAFG</definedName>
    <definedName name="DVZZ" localSheetId="20">'산출-m'!DFSAFG</definedName>
    <definedName name="DVZZ">[0]!DFSAFG</definedName>
    <definedName name="DWD" hidden="1">{#N/A,#N/A,FALSE,"전력간선"}</definedName>
    <definedName name="DZGD" localSheetId="21">'산출-j'!NHGF</definedName>
    <definedName name="DZGD" localSheetId="20">'산출-m'!NHGF</definedName>
    <definedName name="DZGD">[0]!NHGF</definedName>
    <definedName name="E.S.C" localSheetId="5">#REF!</definedName>
    <definedName name="E.S.C" localSheetId="12">#REF!</definedName>
    <definedName name="E.S.C" localSheetId="19">#REF!</definedName>
    <definedName name="E.S.C">#REF!</definedName>
    <definedName name="E10M" localSheetId="5">#REF!</definedName>
    <definedName name="E10M" localSheetId="12">#REF!</definedName>
    <definedName name="E10M" localSheetId="19">#REF!</definedName>
    <definedName name="E10M">#REF!</definedName>
    <definedName name="E10P" localSheetId="5">#REF!</definedName>
    <definedName name="E10P" localSheetId="12">#REF!</definedName>
    <definedName name="E10P" localSheetId="19">#REF!</definedName>
    <definedName name="E10P">#REF!</definedName>
    <definedName name="E11M" localSheetId="5">#REF!</definedName>
    <definedName name="E11M" localSheetId="12">#REF!</definedName>
    <definedName name="E11M" localSheetId="19">#REF!</definedName>
    <definedName name="E11M">#REF!</definedName>
    <definedName name="E11P" localSheetId="5">#REF!</definedName>
    <definedName name="E11P" localSheetId="12">#REF!</definedName>
    <definedName name="E11P" localSheetId="19">#REF!</definedName>
    <definedName name="E11P">#REF!</definedName>
    <definedName name="E12M" localSheetId="5">#REF!</definedName>
    <definedName name="E12M" localSheetId="12">#REF!</definedName>
    <definedName name="E12M" localSheetId="19">#REF!</definedName>
    <definedName name="E12M">#REF!</definedName>
    <definedName name="E12P" localSheetId="5">#REF!</definedName>
    <definedName name="E12P" localSheetId="12">#REF!</definedName>
    <definedName name="E12P" localSheetId="19">#REF!</definedName>
    <definedName name="E12P">#REF!</definedName>
    <definedName name="E13M" localSheetId="5">#REF!</definedName>
    <definedName name="E13M" localSheetId="12">#REF!</definedName>
    <definedName name="E13M" localSheetId="19">#REF!</definedName>
    <definedName name="E13M">#REF!</definedName>
    <definedName name="E13P" localSheetId="5">#REF!</definedName>
    <definedName name="E13P" localSheetId="12">#REF!</definedName>
    <definedName name="E13P" localSheetId="19">#REF!</definedName>
    <definedName name="E13P">#REF!</definedName>
    <definedName name="E14M" localSheetId="5">#REF!</definedName>
    <definedName name="E14M" localSheetId="12">#REF!</definedName>
    <definedName name="E14M" localSheetId="19">#REF!</definedName>
    <definedName name="E14M">#REF!</definedName>
    <definedName name="E14P" localSheetId="5">#REF!</definedName>
    <definedName name="E14P" localSheetId="12">#REF!</definedName>
    <definedName name="E14P" localSheetId="19">#REF!</definedName>
    <definedName name="E14P">#REF!</definedName>
    <definedName name="E15M" localSheetId="5">#REF!</definedName>
    <definedName name="E15M" localSheetId="12">#REF!</definedName>
    <definedName name="E15M" localSheetId="19">#REF!</definedName>
    <definedName name="E15M">#REF!</definedName>
    <definedName name="E15P" localSheetId="5">#REF!</definedName>
    <definedName name="E15P" localSheetId="12">#REF!</definedName>
    <definedName name="E15P" localSheetId="19">#REF!</definedName>
    <definedName name="E15P">#REF!</definedName>
    <definedName name="E16M" localSheetId="5">#REF!</definedName>
    <definedName name="E16M" localSheetId="12">#REF!</definedName>
    <definedName name="E16M" localSheetId="19">#REF!</definedName>
    <definedName name="E16M">#REF!</definedName>
    <definedName name="E16P" localSheetId="5">#REF!</definedName>
    <definedName name="E16P" localSheetId="12">#REF!</definedName>
    <definedName name="E16P" localSheetId="19">#REF!</definedName>
    <definedName name="E16P">#REF!</definedName>
    <definedName name="E17M" localSheetId="5">#REF!</definedName>
    <definedName name="E17M" localSheetId="12">#REF!</definedName>
    <definedName name="E17M" localSheetId="19">#REF!</definedName>
    <definedName name="E17M">#REF!</definedName>
    <definedName name="E17P" localSheetId="5">#REF!</definedName>
    <definedName name="E17P" localSheetId="12">#REF!</definedName>
    <definedName name="E17P" localSheetId="19">#REF!</definedName>
    <definedName name="E17P">#REF!</definedName>
    <definedName name="E18M" localSheetId="5">#REF!</definedName>
    <definedName name="E18M" localSheetId="12">#REF!</definedName>
    <definedName name="E18M" localSheetId="19">#REF!</definedName>
    <definedName name="E18M">#REF!</definedName>
    <definedName name="E18P" localSheetId="5">#REF!</definedName>
    <definedName name="E18P" localSheetId="12">#REF!</definedName>
    <definedName name="E18P" localSheetId="19">#REF!</definedName>
    <definedName name="E18P">#REF!</definedName>
    <definedName name="E19M" localSheetId="5">#REF!</definedName>
    <definedName name="E19M" localSheetId="12">#REF!</definedName>
    <definedName name="E19M" localSheetId="19">#REF!</definedName>
    <definedName name="E19M">#REF!</definedName>
    <definedName name="E19P" localSheetId="5">#REF!</definedName>
    <definedName name="E19P" localSheetId="12">#REF!</definedName>
    <definedName name="E19P" localSheetId="19">#REF!</definedName>
    <definedName name="E19P">#REF!</definedName>
    <definedName name="E1E" localSheetId="5">#REF!</definedName>
    <definedName name="E1E" localSheetId="12">#REF!</definedName>
    <definedName name="E1E" localSheetId="19">#REF!</definedName>
    <definedName name="E1E">#REF!</definedName>
    <definedName name="E1M" localSheetId="5">#REF!</definedName>
    <definedName name="E1M" localSheetId="12">#REF!</definedName>
    <definedName name="E1M" localSheetId="19">#REF!</definedName>
    <definedName name="E1M">#REF!</definedName>
    <definedName name="E1P" localSheetId="5">#REF!</definedName>
    <definedName name="E1P" localSheetId="12">#REF!</definedName>
    <definedName name="E1P" localSheetId="19">#REF!</definedName>
    <definedName name="E1P">#REF!</definedName>
    <definedName name="E20M" localSheetId="5">#REF!</definedName>
    <definedName name="E20M" localSheetId="12">#REF!</definedName>
    <definedName name="E20M" localSheetId="19">#REF!</definedName>
    <definedName name="E20M">#REF!</definedName>
    <definedName name="E20P" localSheetId="5">#REF!</definedName>
    <definedName name="E20P" localSheetId="12">#REF!</definedName>
    <definedName name="E20P" localSheetId="19">#REF!</definedName>
    <definedName name="E20P">#REF!</definedName>
    <definedName name="E21M" localSheetId="5">#REF!</definedName>
    <definedName name="E21M" localSheetId="12">#REF!</definedName>
    <definedName name="E21M" localSheetId="19">#REF!</definedName>
    <definedName name="E21M">#REF!</definedName>
    <definedName name="E21P" localSheetId="5">#REF!</definedName>
    <definedName name="E21P" localSheetId="12">#REF!</definedName>
    <definedName name="E21P" localSheetId="19">#REF!</definedName>
    <definedName name="E21P">#REF!</definedName>
    <definedName name="E22M" localSheetId="5">#REF!</definedName>
    <definedName name="E22M" localSheetId="12">#REF!</definedName>
    <definedName name="E22M" localSheetId="19">#REF!</definedName>
    <definedName name="E22M">#REF!</definedName>
    <definedName name="E22P" localSheetId="5">#REF!</definedName>
    <definedName name="E22P" localSheetId="12">#REF!</definedName>
    <definedName name="E22P" localSheetId="19">#REF!</definedName>
    <definedName name="E22P">#REF!</definedName>
    <definedName name="E23M" localSheetId="5">#REF!</definedName>
    <definedName name="E23M" localSheetId="12">#REF!</definedName>
    <definedName name="E23M" localSheetId="19">#REF!</definedName>
    <definedName name="E23M">#REF!</definedName>
    <definedName name="E23P" localSheetId="5">#REF!</definedName>
    <definedName name="E23P" localSheetId="12">#REF!</definedName>
    <definedName name="E23P" localSheetId="19">#REF!</definedName>
    <definedName name="E23P">#REF!</definedName>
    <definedName name="E24M" localSheetId="5">#REF!</definedName>
    <definedName name="E24M" localSheetId="12">#REF!</definedName>
    <definedName name="E24M" localSheetId="19">#REF!</definedName>
    <definedName name="E24M">#REF!</definedName>
    <definedName name="E24P" localSheetId="5">#REF!</definedName>
    <definedName name="E24P" localSheetId="12">#REF!</definedName>
    <definedName name="E24P" localSheetId="19">#REF!</definedName>
    <definedName name="E24P">#REF!</definedName>
    <definedName name="E25M" localSheetId="5">#REF!</definedName>
    <definedName name="E25M" localSheetId="12">#REF!</definedName>
    <definedName name="E25M" localSheetId="19">#REF!</definedName>
    <definedName name="E25M">#REF!</definedName>
    <definedName name="E25P" localSheetId="5">#REF!</definedName>
    <definedName name="E25P" localSheetId="12">#REF!</definedName>
    <definedName name="E25P" localSheetId="19">#REF!</definedName>
    <definedName name="E25P">#REF!</definedName>
    <definedName name="E26E" localSheetId="5">#REF!</definedName>
    <definedName name="E26E" localSheetId="12">#REF!</definedName>
    <definedName name="E26E" localSheetId="19">#REF!</definedName>
    <definedName name="E26E">#REF!</definedName>
    <definedName name="E26M" localSheetId="5">#REF!</definedName>
    <definedName name="E26M" localSheetId="12">#REF!</definedName>
    <definedName name="E26M" localSheetId="19">#REF!</definedName>
    <definedName name="E26M">#REF!</definedName>
    <definedName name="E26P" localSheetId="5">#REF!</definedName>
    <definedName name="E26P" localSheetId="12">#REF!</definedName>
    <definedName name="E26P" localSheetId="19">#REF!</definedName>
    <definedName name="E26P">#REF!</definedName>
    <definedName name="E27E" localSheetId="5">#REF!</definedName>
    <definedName name="E27E" localSheetId="12">#REF!</definedName>
    <definedName name="E27E" localSheetId="19">#REF!</definedName>
    <definedName name="E27E">#REF!</definedName>
    <definedName name="E27M" localSheetId="5">#REF!</definedName>
    <definedName name="E27M" localSheetId="12">#REF!</definedName>
    <definedName name="E27M" localSheetId="19">#REF!</definedName>
    <definedName name="E27M">#REF!</definedName>
    <definedName name="E27P" localSheetId="5">#REF!</definedName>
    <definedName name="E27P" localSheetId="12">#REF!</definedName>
    <definedName name="E27P" localSheetId="19">#REF!</definedName>
    <definedName name="E27P">#REF!</definedName>
    <definedName name="E28E" localSheetId="5">#REF!</definedName>
    <definedName name="E28E" localSheetId="12">#REF!</definedName>
    <definedName name="E28E" localSheetId="19">#REF!</definedName>
    <definedName name="E28E">#REF!</definedName>
    <definedName name="E28M" localSheetId="5">#REF!</definedName>
    <definedName name="E28M" localSheetId="12">#REF!</definedName>
    <definedName name="E28M" localSheetId="19">#REF!</definedName>
    <definedName name="E28M">#REF!</definedName>
    <definedName name="E28P" localSheetId="5">#REF!</definedName>
    <definedName name="E28P" localSheetId="12">#REF!</definedName>
    <definedName name="E28P" localSheetId="19">#REF!</definedName>
    <definedName name="E28P">#REF!</definedName>
    <definedName name="E29M" localSheetId="5">#REF!</definedName>
    <definedName name="E29M" localSheetId="12">#REF!</definedName>
    <definedName name="E29M" localSheetId="19">#REF!</definedName>
    <definedName name="E29M">#REF!</definedName>
    <definedName name="E29P" localSheetId="5">#REF!</definedName>
    <definedName name="E29P" localSheetId="12">#REF!</definedName>
    <definedName name="E29P" localSheetId="19">#REF!</definedName>
    <definedName name="E29P">#REF!</definedName>
    <definedName name="E2E" localSheetId="5">#REF!</definedName>
    <definedName name="E2E" localSheetId="12">#REF!</definedName>
    <definedName name="E2E" localSheetId="19">#REF!</definedName>
    <definedName name="E2E">#REF!</definedName>
    <definedName name="E2M" localSheetId="5">#REF!</definedName>
    <definedName name="E2M" localSheetId="12">#REF!</definedName>
    <definedName name="E2M" localSheetId="19">#REF!</definedName>
    <definedName name="E2M">#REF!</definedName>
    <definedName name="E2P" localSheetId="5">#REF!</definedName>
    <definedName name="E2P" localSheetId="12">#REF!</definedName>
    <definedName name="E2P" localSheetId="19">#REF!</definedName>
    <definedName name="E2P">#REF!</definedName>
    <definedName name="E30M" localSheetId="5">#REF!</definedName>
    <definedName name="E30M" localSheetId="12">#REF!</definedName>
    <definedName name="E30M" localSheetId="19">#REF!</definedName>
    <definedName name="E30M">#REF!</definedName>
    <definedName name="E30P" localSheetId="5">#REF!</definedName>
    <definedName name="E30P" localSheetId="12">#REF!</definedName>
    <definedName name="E30P" localSheetId="19">#REF!</definedName>
    <definedName name="E30P">#REF!</definedName>
    <definedName name="E31E" localSheetId="5">#REF!</definedName>
    <definedName name="E31E" localSheetId="12">#REF!</definedName>
    <definedName name="E31E" localSheetId="19">#REF!</definedName>
    <definedName name="E31E">#REF!</definedName>
    <definedName name="E31M" localSheetId="5">#REF!</definedName>
    <definedName name="E31M" localSheetId="12">#REF!</definedName>
    <definedName name="E31M" localSheetId="19">#REF!</definedName>
    <definedName name="E31M">#REF!</definedName>
    <definedName name="E31P" localSheetId="5">#REF!</definedName>
    <definedName name="E31P" localSheetId="12">#REF!</definedName>
    <definedName name="E31P" localSheetId="19">#REF!</definedName>
    <definedName name="E31P">#REF!</definedName>
    <definedName name="E32E" localSheetId="5">#REF!</definedName>
    <definedName name="E32E" localSheetId="12">#REF!</definedName>
    <definedName name="E32E" localSheetId="19">#REF!</definedName>
    <definedName name="E32E">#REF!</definedName>
    <definedName name="E32M" localSheetId="5">#REF!</definedName>
    <definedName name="E32M" localSheetId="12">#REF!</definedName>
    <definedName name="E32M" localSheetId="19">#REF!</definedName>
    <definedName name="E32M">#REF!</definedName>
    <definedName name="E32P" localSheetId="5">#REF!</definedName>
    <definedName name="E32P" localSheetId="12">#REF!</definedName>
    <definedName name="E32P" localSheetId="19">#REF!</definedName>
    <definedName name="E32P">#REF!</definedName>
    <definedName name="E33E" localSheetId="5">#REF!</definedName>
    <definedName name="E33E" localSheetId="12">#REF!</definedName>
    <definedName name="E33E" localSheetId="19">#REF!</definedName>
    <definedName name="E33E">#REF!</definedName>
    <definedName name="E33M" localSheetId="5">#REF!</definedName>
    <definedName name="E33M" localSheetId="12">#REF!</definedName>
    <definedName name="E33M" localSheetId="19">#REF!</definedName>
    <definedName name="E33M">#REF!</definedName>
    <definedName name="E33P" localSheetId="5">#REF!</definedName>
    <definedName name="E33P" localSheetId="12">#REF!</definedName>
    <definedName name="E33P" localSheetId="19">#REF!</definedName>
    <definedName name="E33P">#REF!</definedName>
    <definedName name="E34E" localSheetId="5">#REF!</definedName>
    <definedName name="E34E" localSheetId="12">#REF!</definedName>
    <definedName name="E34E" localSheetId="19">#REF!</definedName>
    <definedName name="E34E">#REF!</definedName>
    <definedName name="E34M" localSheetId="5">#REF!</definedName>
    <definedName name="E34M" localSheetId="12">#REF!</definedName>
    <definedName name="E34M" localSheetId="19">#REF!</definedName>
    <definedName name="E34M">#REF!</definedName>
    <definedName name="E34P" localSheetId="5">#REF!</definedName>
    <definedName name="E34P" localSheetId="12">#REF!</definedName>
    <definedName name="E34P" localSheetId="19">#REF!</definedName>
    <definedName name="E34P">#REF!</definedName>
    <definedName name="E35M" localSheetId="5">#REF!</definedName>
    <definedName name="E35M" localSheetId="12">#REF!</definedName>
    <definedName name="E35M" localSheetId="19">#REF!</definedName>
    <definedName name="E35M">#REF!</definedName>
    <definedName name="E35P" localSheetId="5">#REF!</definedName>
    <definedName name="E35P" localSheetId="12">#REF!</definedName>
    <definedName name="E35P" localSheetId="19">#REF!</definedName>
    <definedName name="E35P">#REF!</definedName>
    <definedName name="E36M" localSheetId="5">#REF!</definedName>
    <definedName name="E36M" localSheetId="12">#REF!</definedName>
    <definedName name="E36M" localSheetId="19">#REF!</definedName>
    <definedName name="E36M">#REF!</definedName>
    <definedName name="E36P" localSheetId="5">#REF!</definedName>
    <definedName name="E36P" localSheetId="12">#REF!</definedName>
    <definedName name="E36P" localSheetId="19">#REF!</definedName>
    <definedName name="E36P">#REF!</definedName>
    <definedName name="E37M" localSheetId="5">#REF!</definedName>
    <definedName name="E37M" localSheetId="12">#REF!</definedName>
    <definedName name="E37M" localSheetId="19">#REF!</definedName>
    <definedName name="E37M">#REF!</definedName>
    <definedName name="E37P" localSheetId="5">#REF!</definedName>
    <definedName name="E37P" localSheetId="12">#REF!</definedName>
    <definedName name="E37P" localSheetId="19">#REF!</definedName>
    <definedName name="E37P">#REF!</definedName>
    <definedName name="E38M" localSheetId="5">#REF!</definedName>
    <definedName name="E38M" localSheetId="12">#REF!</definedName>
    <definedName name="E38M" localSheetId="19">#REF!</definedName>
    <definedName name="E38M">#REF!</definedName>
    <definedName name="E38P" localSheetId="5">#REF!</definedName>
    <definedName name="E38P" localSheetId="12">#REF!</definedName>
    <definedName name="E38P" localSheetId="19">#REF!</definedName>
    <definedName name="E38P">#REF!</definedName>
    <definedName name="E39M" localSheetId="5">#REF!</definedName>
    <definedName name="E39M" localSheetId="12">#REF!</definedName>
    <definedName name="E39M" localSheetId="19">#REF!</definedName>
    <definedName name="E39M">#REF!</definedName>
    <definedName name="E39P" localSheetId="5">#REF!</definedName>
    <definedName name="E39P" localSheetId="12">#REF!</definedName>
    <definedName name="E39P" localSheetId="19">#REF!</definedName>
    <definedName name="E39P">#REF!</definedName>
    <definedName name="E3P" localSheetId="5">#REF!</definedName>
    <definedName name="E3P" localSheetId="12">#REF!</definedName>
    <definedName name="E3P" localSheetId="19">#REF!</definedName>
    <definedName name="E3P">#REF!</definedName>
    <definedName name="E40M" localSheetId="5">#REF!</definedName>
    <definedName name="E40M" localSheetId="12">#REF!</definedName>
    <definedName name="E40M" localSheetId="19">#REF!</definedName>
    <definedName name="E40M">#REF!</definedName>
    <definedName name="E40P" localSheetId="5">#REF!</definedName>
    <definedName name="E40P" localSheetId="12">#REF!</definedName>
    <definedName name="E40P" localSheetId="19">#REF!</definedName>
    <definedName name="E40P">#REF!</definedName>
    <definedName name="E41M" localSheetId="5">#REF!</definedName>
    <definedName name="E41M" localSheetId="12">#REF!</definedName>
    <definedName name="E41M" localSheetId="19">#REF!</definedName>
    <definedName name="E41M">#REF!</definedName>
    <definedName name="E41P" localSheetId="5">#REF!</definedName>
    <definedName name="E41P" localSheetId="12">#REF!</definedName>
    <definedName name="E41P" localSheetId="19">#REF!</definedName>
    <definedName name="E41P">#REF!</definedName>
    <definedName name="E42M" localSheetId="5">#REF!</definedName>
    <definedName name="E42M" localSheetId="12">#REF!</definedName>
    <definedName name="E42M" localSheetId="19">#REF!</definedName>
    <definedName name="E42M">#REF!</definedName>
    <definedName name="E42P" localSheetId="5">#REF!</definedName>
    <definedName name="E42P" localSheetId="12">#REF!</definedName>
    <definedName name="E42P" localSheetId="19">#REF!</definedName>
    <definedName name="E42P">#REF!</definedName>
    <definedName name="E43M" localSheetId="5">#REF!</definedName>
    <definedName name="E43M" localSheetId="12">#REF!</definedName>
    <definedName name="E43M" localSheetId="19">#REF!</definedName>
    <definedName name="E43M">#REF!</definedName>
    <definedName name="E43P" localSheetId="5">#REF!</definedName>
    <definedName name="E43P" localSheetId="12">#REF!</definedName>
    <definedName name="E43P" localSheetId="19">#REF!</definedName>
    <definedName name="E43P">#REF!</definedName>
    <definedName name="E44M" localSheetId="5">#REF!</definedName>
    <definedName name="E44M" localSheetId="12">#REF!</definedName>
    <definedName name="E44M" localSheetId="19">#REF!</definedName>
    <definedName name="E44M">#REF!</definedName>
    <definedName name="E44P" localSheetId="5">#REF!</definedName>
    <definedName name="E44P" localSheetId="12">#REF!</definedName>
    <definedName name="E44P" localSheetId="19">#REF!</definedName>
    <definedName name="E44P">#REF!</definedName>
    <definedName name="E45M" localSheetId="5">#REF!</definedName>
    <definedName name="E45M" localSheetId="12">#REF!</definedName>
    <definedName name="E45M" localSheetId="19">#REF!</definedName>
    <definedName name="E45M">#REF!</definedName>
    <definedName name="E45P" localSheetId="5">#REF!</definedName>
    <definedName name="E45P" localSheetId="12">#REF!</definedName>
    <definedName name="E45P" localSheetId="19">#REF!</definedName>
    <definedName name="E45P">#REF!</definedName>
    <definedName name="E46M" localSheetId="5">#REF!</definedName>
    <definedName name="E46M" localSheetId="12">#REF!</definedName>
    <definedName name="E46M" localSheetId="19">#REF!</definedName>
    <definedName name="E46M">#REF!</definedName>
    <definedName name="E46P" localSheetId="5">#REF!</definedName>
    <definedName name="E46P" localSheetId="12">#REF!</definedName>
    <definedName name="E46P" localSheetId="19">#REF!</definedName>
    <definedName name="E46P">#REF!</definedName>
    <definedName name="E47M" localSheetId="5">#REF!</definedName>
    <definedName name="E47M" localSheetId="12">#REF!</definedName>
    <definedName name="E47M" localSheetId="19">#REF!</definedName>
    <definedName name="E47M">#REF!</definedName>
    <definedName name="E47P" localSheetId="5">#REF!</definedName>
    <definedName name="E47P" localSheetId="12">#REF!</definedName>
    <definedName name="E47P" localSheetId="19">#REF!</definedName>
    <definedName name="E47P">#REF!</definedName>
    <definedName name="E48M" localSheetId="5">#REF!</definedName>
    <definedName name="E48M" localSheetId="12">#REF!</definedName>
    <definedName name="E48M" localSheetId="19">#REF!</definedName>
    <definedName name="E48M">#REF!</definedName>
    <definedName name="E48P" localSheetId="5">#REF!</definedName>
    <definedName name="E48P" localSheetId="12">#REF!</definedName>
    <definedName name="E48P" localSheetId="19">#REF!</definedName>
    <definedName name="E48P">#REF!</definedName>
    <definedName name="E49M" localSheetId="5">#REF!</definedName>
    <definedName name="E49M" localSheetId="12">#REF!</definedName>
    <definedName name="E49M" localSheetId="19">#REF!</definedName>
    <definedName name="E49M">#REF!</definedName>
    <definedName name="E49P" localSheetId="5">#REF!</definedName>
    <definedName name="E49P" localSheetId="12">#REF!</definedName>
    <definedName name="E49P" localSheetId="19">#REF!</definedName>
    <definedName name="E49P">#REF!</definedName>
    <definedName name="E4M" localSheetId="5">#REF!</definedName>
    <definedName name="E4M" localSheetId="12">#REF!</definedName>
    <definedName name="E4M" localSheetId="19">#REF!</definedName>
    <definedName name="E4M">#REF!</definedName>
    <definedName name="E4P" localSheetId="5">#REF!</definedName>
    <definedName name="E4P" localSheetId="12">#REF!</definedName>
    <definedName name="E4P" localSheetId="19">#REF!</definedName>
    <definedName name="E4P">#REF!</definedName>
    <definedName name="E50M" localSheetId="5">#REF!</definedName>
    <definedName name="E50M" localSheetId="12">#REF!</definedName>
    <definedName name="E50M" localSheetId="19">#REF!</definedName>
    <definedName name="E50M">#REF!</definedName>
    <definedName name="E50P" localSheetId="5">#REF!</definedName>
    <definedName name="E50P" localSheetId="12">#REF!</definedName>
    <definedName name="E50P" localSheetId="19">#REF!</definedName>
    <definedName name="E50P">#REF!</definedName>
    <definedName name="E51E" localSheetId="5">#REF!</definedName>
    <definedName name="E51E" localSheetId="12">#REF!</definedName>
    <definedName name="E51E" localSheetId="19">#REF!</definedName>
    <definedName name="E51E">#REF!</definedName>
    <definedName name="E52M" localSheetId="5">#REF!</definedName>
    <definedName name="E52M" localSheetId="12">#REF!</definedName>
    <definedName name="E52M" localSheetId="19">#REF!</definedName>
    <definedName name="E52M">#REF!</definedName>
    <definedName name="E52P" localSheetId="5">#REF!</definedName>
    <definedName name="E52P" localSheetId="12">#REF!</definedName>
    <definedName name="E52P" localSheetId="19">#REF!</definedName>
    <definedName name="E52P">#REF!</definedName>
    <definedName name="E53M" localSheetId="5">#REF!</definedName>
    <definedName name="E53M" localSheetId="12">#REF!</definedName>
    <definedName name="E53M" localSheetId="19">#REF!</definedName>
    <definedName name="E53M">#REF!</definedName>
    <definedName name="E53P" localSheetId="5">#REF!</definedName>
    <definedName name="E53P" localSheetId="12">#REF!</definedName>
    <definedName name="E53P" localSheetId="19">#REF!</definedName>
    <definedName name="E53P">#REF!</definedName>
    <definedName name="E54M" localSheetId="5">#REF!</definedName>
    <definedName name="E54M" localSheetId="12">#REF!</definedName>
    <definedName name="E54M" localSheetId="19">#REF!</definedName>
    <definedName name="E54M">#REF!</definedName>
    <definedName name="E54P" localSheetId="5">#REF!</definedName>
    <definedName name="E54P" localSheetId="12">#REF!</definedName>
    <definedName name="E54P" localSheetId="19">#REF!</definedName>
    <definedName name="E54P">#REF!</definedName>
    <definedName name="E55M" localSheetId="5">#REF!</definedName>
    <definedName name="E55M" localSheetId="12">#REF!</definedName>
    <definedName name="E55M" localSheetId="19">#REF!</definedName>
    <definedName name="E55M">#REF!</definedName>
    <definedName name="E55P" localSheetId="5">#REF!</definedName>
    <definedName name="E55P" localSheetId="12">#REF!</definedName>
    <definedName name="E55P" localSheetId="19">#REF!</definedName>
    <definedName name="E55P">#REF!</definedName>
    <definedName name="E56M" localSheetId="5">#REF!</definedName>
    <definedName name="E56M" localSheetId="12">#REF!</definedName>
    <definedName name="E56M" localSheetId="19">#REF!</definedName>
    <definedName name="E56M">#REF!</definedName>
    <definedName name="E56P" localSheetId="5">#REF!</definedName>
    <definedName name="E56P" localSheetId="12">#REF!</definedName>
    <definedName name="E56P" localSheetId="19">#REF!</definedName>
    <definedName name="E56P">#REF!</definedName>
    <definedName name="E57M" localSheetId="5">#REF!</definedName>
    <definedName name="E57M" localSheetId="12">#REF!</definedName>
    <definedName name="E57M" localSheetId="19">#REF!</definedName>
    <definedName name="E57M">#REF!</definedName>
    <definedName name="E57P" localSheetId="5">#REF!</definedName>
    <definedName name="E57P" localSheetId="12">#REF!</definedName>
    <definedName name="E57P" localSheetId="19">#REF!</definedName>
    <definedName name="E57P">#REF!</definedName>
    <definedName name="E58M" localSheetId="5">#REF!</definedName>
    <definedName name="E58M" localSheetId="12">#REF!</definedName>
    <definedName name="E58M" localSheetId="19">#REF!</definedName>
    <definedName name="E58M">#REF!</definedName>
    <definedName name="E58P" localSheetId="5">#REF!</definedName>
    <definedName name="E58P" localSheetId="12">#REF!</definedName>
    <definedName name="E58P" localSheetId="19">#REF!</definedName>
    <definedName name="E58P">#REF!</definedName>
    <definedName name="E59M" localSheetId="5">#REF!</definedName>
    <definedName name="E59M" localSheetId="12">#REF!</definedName>
    <definedName name="E59M" localSheetId="19">#REF!</definedName>
    <definedName name="E59M">#REF!</definedName>
    <definedName name="E59P" localSheetId="5">#REF!</definedName>
    <definedName name="E59P" localSheetId="12">#REF!</definedName>
    <definedName name="E59P" localSheetId="19">#REF!</definedName>
    <definedName name="E59P">#REF!</definedName>
    <definedName name="E5M" localSheetId="5">#REF!</definedName>
    <definedName name="E5M" localSheetId="12">#REF!</definedName>
    <definedName name="E5M" localSheetId="19">#REF!</definedName>
    <definedName name="E5M">#REF!</definedName>
    <definedName name="E5P" localSheetId="5">#REF!</definedName>
    <definedName name="E5P" localSheetId="12">#REF!</definedName>
    <definedName name="E5P" localSheetId="19">#REF!</definedName>
    <definedName name="E5P">#REF!</definedName>
    <definedName name="E60M" localSheetId="5">#REF!</definedName>
    <definedName name="E60M" localSheetId="12">#REF!</definedName>
    <definedName name="E60M" localSheetId="19">#REF!</definedName>
    <definedName name="E60M">#REF!</definedName>
    <definedName name="E60P" localSheetId="5">#REF!</definedName>
    <definedName name="E60P" localSheetId="12">#REF!</definedName>
    <definedName name="E60P" localSheetId="19">#REF!</definedName>
    <definedName name="E60P">#REF!</definedName>
    <definedName name="E61M" localSheetId="5">#REF!</definedName>
    <definedName name="E61M" localSheetId="12">#REF!</definedName>
    <definedName name="E61M" localSheetId="19">#REF!</definedName>
    <definedName name="E61M">#REF!</definedName>
    <definedName name="E61P" localSheetId="5">#REF!</definedName>
    <definedName name="E61P" localSheetId="12">#REF!</definedName>
    <definedName name="E61P" localSheetId="19">#REF!</definedName>
    <definedName name="E61P">#REF!</definedName>
    <definedName name="E62M" localSheetId="5">#REF!</definedName>
    <definedName name="E62M" localSheetId="12">#REF!</definedName>
    <definedName name="E62M" localSheetId="19">#REF!</definedName>
    <definedName name="E62M">#REF!</definedName>
    <definedName name="E62P" localSheetId="5">#REF!</definedName>
    <definedName name="E62P" localSheetId="12">#REF!</definedName>
    <definedName name="E62P" localSheetId="19">#REF!</definedName>
    <definedName name="E62P">#REF!</definedName>
    <definedName name="E63M" localSheetId="5">#REF!</definedName>
    <definedName name="E63M" localSheetId="12">#REF!</definedName>
    <definedName name="E63M" localSheetId="19">#REF!</definedName>
    <definedName name="E63M">#REF!</definedName>
    <definedName name="E63P" localSheetId="5">#REF!</definedName>
    <definedName name="E63P" localSheetId="12">#REF!</definedName>
    <definedName name="E63P" localSheetId="19">#REF!</definedName>
    <definedName name="E63P">#REF!</definedName>
    <definedName name="E64M" localSheetId="5">#REF!</definedName>
    <definedName name="E64M" localSheetId="12">#REF!</definedName>
    <definedName name="E64M" localSheetId="19">#REF!</definedName>
    <definedName name="E64M">#REF!</definedName>
    <definedName name="E64P" localSheetId="5">#REF!</definedName>
    <definedName name="E64P" localSheetId="12">#REF!</definedName>
    <definedName name="E64P" localSheetId="19">#REF!</definedName>
    <definedName name="E64P">#REF!</definedName>
    <definedName name="E65M" localSheetId="5">#REF!</definedName>
    <definedName name="E65M" localSheetId="12">#REF!</definedName>
    <definedName name="E65M" localSheetId="19">#REF!</definedName>
    <definedName name="E65M">#REF!</definedName>
    <definedName name="E65P" localSheetId="5">#REF!</definedName>
    <definedName name="E65P" localSheetId="12">#REF!</definedName>
    <definedName name="E65P" localSheetId="19">#REF!</definedName>
    <definedName name="E65P">#REF!</definedName>
    <definedName name="E66M" localSheetId="5">#REF!</definedName>
    <definedName name="E66M" localSheetId="12">#REF!</definedName>
    <definedName name="E66M" localSheetId="19">#REF!</definedName>
    <definedName name="E66M">#REF!</definedName>
    <definedName name="E66P" localSheetId="5">#REF!</definedName>
    <definedName name="E66P" localSheetId="12">#REF!</definedName>
    <definedName name="E66P" localSheetId="19">#REF!</definedName>
    <definedName name="E66P">#REF!</definedName>
    <definedName name="E67M" localSheetId="5">#REF!</definedName>
    <definedName name="E67M" localSheetId="12">#REF!</definedName>
    <definedName name="E67M" localSheetId="19">#REF!</definedName>
    <definedName name="E67M">#REF!</definedName>
    <definedName name="E67P" localSheetId="5">#REF!</definedName>
    <definedName name="E67P" localSheetId="12">#REF!</definedName>
    <definedName name="E67P" localSheetId="19">#REF!</definedName>
    <definedName name="E67P">#REF!</definedName>
    <definedName name="E68M" localSheetId="5">#REF!</definedName>
    <definedName name="E68M" localSheetId="12">#REF!</definedName>
    <definedName name="E68M" localSheetId="19">#REF!</definedName>
    <definedName name="E68M">#REF!</definedName>
    <definedName name="E6M" localSheetId="5">#REF!</definedName>
    <definedName name="E6M" localSheetId="12">#REF!</definedName>
    <definedName name="E6M" localSheetId="19">#REF!</definedName>
    <definedName name="E6M">#REF!</definedName>
    <definedName name="E6P" localSheetId="5">#REF!</definedName>
    <definedName name="E6P" localSheetId="12">#REF!</definedName>
    <definedName name="E6P" localSheetId="19">#REF!</definedName>
    <definedName name="E6P">#REF!</definedName>
    <definedName name="E7M" localSheetId="5">#REF!</definedName>
    <definedName name="E7M" localSheetId="12">#REF!</definedName>
    <definedName name="E7M" localSheetId="19">#REF!</definedName>
    <definedName name="E7M">#REF!</definedName>
    <definedName name="E7P" localSheetId="5">#REF!</definedName>
    <definedName name="E7P" localSheetId="12">#REF!</definedName>
    <definedName name="E7P" localSheetId="19">#REF!</definedName>
    <definedName name="E7P">#REF!</definedName>
    <definedName name="E8M" localSheetId="5">#REF!</definedName>
    <definedName name="E8M" localSheetId="12">#REF!</definedName>
    <definedName name="E8M" localSheetId="19">#REF!</definedName>
    <definedName name="E8M">#REF!</definedName>
    <definedName name="E8P" localSheetId="5">#REF!</definedName>
    <definedName name="E8P" localSheetId="12">#REF!</definedName>
    <definedName name="E8P" localSheetId="19">#REF!</definedName>
    <definedName name="E8P">#REF!</definedName>
    <definedName name="E9M" localSheetId="5">#REF!</definedName>
    <definedName name="E9M" localSheetId="12">#REF!</definedName>
    <definedName name="E9M" localSheetId="19">#REF!</definedName>
    <definedName name="E9M">#REF!</definedName>
    <definedName name="E9P" localSheetId="5">#REF!</definedName>
    <definedName name="E9P" localSheetId="12">#REF!</definedName>
    <definedName name="E9P" localSheetId="19">#REF!</definedName>
    <definedName name="E9P">#REF!</definedName>
    <definedName name="EDC" localSheetId="5">#REF!,#REF!</definedName>
    <definedName name="EDC" localSheetId="12">#REF!,#REF!</definedName>
    <definedName name="EDC" localSheetId="19">#REF!,#REF!</definedName>
    <definedName name="EDC">#REF!,#REF!</definedName>
    <definedName name="EDD">#N/A</definedName>
    <definedName name="EDE" localSheetId="21">'산출-j'!SAF</definedName>
    <definedName name="EDE" localSheetId="20">'산출-m'!SAF</definedName>
    <definedName name="EDE">[0]!SAF</definedName>
    <definedName name="edgh" localSheetId="5">#REF!</definedName>
    <definedName name="edgh" localSheetId="12">#REF!</definedName>
    <definedName name="edgh" localSheetId="19">#REF!</definedName>
    <definedName name="edgh">#REF!</definedName>
    <definedName name="edhf" localSheetId="5">#REF!</definedName>
    <definedName name="edhf" localSheetId="12">#REF!</definedName>
    <definedName name="edhf" localSheetId="19">#REF!</definedName>
    <definedName name="edhf">#REF!</definedName>
    <definedName name="edtgh" localSheetId="5">#REF!</definedName>
    <definedName name="edtgh" localSheetId="12">#REF!</definedName>
    <definedName name="edtgh" localSheetId="19">#REF!</definedName>
    <definedName name="edtgh">#REF!</definedName>
    <definedName name="EE" localSheetId="5">#REF!</definedName>
    <definedName name="EE" localSheetId="12">#REF!</definedName>
    <definedName name="EE" localSheetId="19">#REF!</definedName>
    <definedName name="EE">#REF!</definedName>
    <definedName name="EED" localSheetId="21">'산출-j'!EED</definedName>
    <definedName name="EED" localSheetId="20">'산출-m'!EED</definedName>
    <definedName name="EED">#N/A</definedName>
    <definedName name="EEDD" localSheetId="21">'산출-j'!EEDD</definedName>
    <definedName name="EEDD" localSheetId="20">'산출-m'!EEDD</definedName>
    <definedName name="EEDD">#N/A</definedName>
    <definedName name="EEE" localSheetId="21">'산출-j'!HGG</definedName>
    <definedName name="EEE" localSheetId="20">'산출-m'!HGG</definedName>
    <definedName name="EEE">[0]!HGG</definedName>
    <definedName name="ef" localSheetId="5">#REF!</definedName>
    <definedName name="ef" localSheetId="12">#REF!</definedName>
    <definedName name="ef" localSheetId="19">#REF!</definedName>
    <definedName name="ef">#REF!</definedName>
    <definedName name="EFF" localSheetId="5">#REF!</definedName>
    <definedName name="EFF" localSheetId="12">#REF!</definedName>
    <definedName name="EFF" localSheetId="19">#REF!</definedName>
    <definedName name="EFF">#REF!</definedName>
    <definedName name="EGERG" localSheetId="21">'산출-j'!EGERG</definedName>
    <definedName name="EGERG" localSheetId="20">'산출-m'!EGERG</definedName>
    <definedName name="EGERG">#N/A</definedName>
    <definedName name="EGG" localSheetId="21">'산출-j'!vnb</definedName>
    <definedName name="EGG" localSheetId="20">'산출-m'!vnb</definedName>
    <definedName name="EGG">[0]!vnb</definedName>
    <definedName name="egt" localSheetId="21">'산출-j'!reyt</definedName>
    <definedName name="egt" localSheetId="20">'산출-m'!reyt</definedName>
    <definedName name="egt">[0]!reyt</definedName>
    <definedName name="ehyt" localSheetId="21">'산출-j'!jhg</definedName>
    <definedName name="ehyt" localSheetId="20">'산출-m'!jhg</definedName>
    <definedName name="ehyt">[0]!jhg</definedName>
    <definedName name="ej" hidden="1">{"'용역비'!$A$4:$C$8"}</definedName>
    <definedName name="elec1" localSheetId="5">#REF!</definedName>
    <definedName name="elec1" localSheetId="12">#REF!</definedName>
    <definedName name="elec1" localSheetId="19">#REF!</definedName>
    <definedName name="elec1">#REF!</definedName>
    <definedName name="elec2" localSheetId="5">#REF!</definedName>
    <definedName name="elec2" localSheetId="12">#REF!</definedName>
    <definedName name="elec2" localSheetId="19">#REF!</definedName>
    <definedName name="elec2">#REF!</definedName>
    <definedName name="elec3" localSheetId="5">#REF!</definedName>
    <definedName name="elec3" localSheetId="12">#REF!</definedName>
    <definedName name="elec3" localSheetId="19">#REF!</definedName>
    <definedName name="elec3">#REF!</definedName>
    <definedName name="elec4" localSheetId="5">#REF!</definedName>
    <definedName name="elec4" localSheetId="12">#REF!</definedName>
    <definedName name="elec4" localSheetId="19">#REF!</definedName>
    <definedName name="elec4">#REF!</definedName>
    <definedName name="elec5" localSheetId="5">#REF!</definedName>
    <definedName name="elec5" localSheetId="12">#REF!</definedName>
    <definedName name="elec5" localSheetId="19">#REF!</definedName>
    <definedName name="elec5">#REF!</definedName>
    <definedName name="elec6" localSheetId="5">#REF!</definedName>
    <definedName name="elec6" localSheetId="12">#REF!</definedName>
    <definedName name="elec6" localSheetId="19">#REF!</definedName>
    <definedName name="elec6">#REF!</definedName>
    <definedName name="ELEV" localSheetId="5">#REF!</definedName>
    <definedName name="ELEV" localSheetId="12">#REF!</definedName>
    <definedName name="ELEV" localSheetId="19">#REF!</definedName>
    <definedName name="ELEV">#REF!</definedName>
    <definedName name="ELP" localSheetId="5">#REF!</definedName>
    <definedName name="ELP" localSheetId="12">#REF!</definedName>
    <definedName name="ELP" localSheetId="19">#REF!</definedName>
    <definedName name="ELP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Q" localSheetId="5">#REF!</definedName>
    <definedName name="EQ" localSheetId="12">#REF!</definedName>
    <definedName name="EQ" localSheetId="19">#REF!</definedName>
    <definedName name="EQ">#REF!</definedName>
    <definedName name="ERER" localSheetId="5">#REF!</definedName>
    <definedName name="ERER" localSheetId="12">#REF!</definedName>
    <definedName name="ERER" localSheetId="19">#REF!</definedName>
    <definedName name="ERER">#REF!</definedName>
    <definedName name="ERGFD" localSheetId="21">'산출-j'!uiy</definedName>
    <definedName name="ERGFD" localSheetId="20">'산출-m'!uiy</definedName>
    <definedName name="ERGFD">[0]!uiy</definedName>
    <definedName name="ERGR" localSheetId="21">'산출-j'!ERGR</definedName>
    <definedName name="ERGR" localSheetId="20">'산출-m'!ERGR</definedName>
    <definedName name="ERGR">#N/A</definedName>
    <definedName name="ERR" localSheetId="21">'산출-j'!ㅈㅂㄷㄹ</definedName>
    <definedName name="ERR" localSheetId="20">'산출-m'!ㅈㅂㄷㄹ</definedName>
    <definedName name="ERR">[0]!ㅈㅂㄷㄹ</definedName>
    <definedName name="ESVE" localSheetId="5">#REF!</definedName>
    <definedName name="ESVE" localSheetId="12">#REF!</definedName>
    <definedName name="ESVE" localSheetId="19">#REF!</definedName>
    <definedName name="ESVE">#REF!</definedName>
    <definedName name="etr" localSheetId="21">'산출-j'!reyt</definedName>
    <definedName name="etr" localSheetId="20">'산출-m'!reyt</definedName>
    <definedName name="etr">[0]!reyt</definedName>
    <definedName name="EW" localSheetId="5">#REF!</definedName>
    <definedName name="EW" localSheetId="12">#REF!</definedName>
    <definedName name="EW" localSheetId="19">#REF!</definedName>
    <definedName name="EW">#REF!</definedName>
    <definedName name="EWDWQD" localSheetId="21">'산출-j'!NNG</definedName>
    <definedName name="EWDWQD" localSheetId="20">'산출-m'!NNG</definedName>
    <definedName name="EWDWQD">[0]!NNG</definedName>
    <definedName name="EWF" localSheetId="5">#REF!,#REF!</definedName>
    <definedName name="EWF" localSheetId="12">#REF!,#REF!</definedName>
    <definedName name="EWF" localSheetId="19">#REF!,#REF!</definedName>
    <definedName name="EWF">#REF!,#REF!</definedName>
    <definedName name="EWFDSVF" localSheetId="21">'산출-j'!EWFDSVF</definedName>
    <definedName name="EWFDSVF" localSheetId="20">'산출-m'!EWFDSVF</definedName>
    <definedName name="EWFDSVF">#N/A</definedName>
    <definedName name="EWR" localSheetId="21">'산출-j'!GDF</definedName>
    <definedName name="EWR" localSheetId="20">'산출-m'!GDF</definedName>
    <definedName name="EWR">[0]!GDF</definedName>
    <definedName name="EWRDWQ" localSheetId="21">'산출-j'!EWRDWQ</definedName>
    <definedName name="EWRDWQ" localSheetId="20">'산출-m'!EWRDWQ</definedName>
    <definedName name="EWRDWQ">#N/A</definedName>
    <definedName name="EWT" localSheetId="5">#REF!</definedName>
    <definedName name="EWT" localSheetId="12">#REF!</definedName>
    <definedName name="EWT" localSheetId="19">#REF!</definedName>
    <definedName name="EWT">#REF!</definedName>
    <definedName name="_xlnm.Extract" localSheetId="5">#REF!</definedName>
    <definedName name="_xlnm.Extract" localSheetId="12">#REF!</definedName>
    <definedName name="_xlnm.Extract" localSheetId="19">#REF!</definedName>
    <definedName name="_xlnm.Extract">#REF!</definedName>
    <definedName name="F" localSheetId="5">#REF!</definedName>
    <definedName name="F" localSheetId="12">#REF!</definedName>
    <definedName name="F" localSheetId="19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DAAVD" localSheetId="5">#REF!</definedName>
    <definedName name="FDAAVD" localSheetId="12">#REF!</definedName>
    <definedName name="FDAAVD" localSheetId="19">#REF!</definedName>
    <definedName name="FDAAVD">#REF!</definedName>
    <definedName name="FDBGDF">#N/A</definedName>
    <definedName name="FDFDS" localSheetId="5">#REF!,#REF!</definedName>
    <definedName name="FDFDS" localSheetId="12">#REF!,#REF!</definedName>
    <definedName name="FDFDS" localSheetId="19">#REF!,#REF!</definedName>
    <definedName name="FDFDS">#REF!,#REF!</definedName>
    <definedName name="fdfs" localSheetId="21">'산출-j'!ㅗㅠㅎㄹ</definedName>
    <definedName name="fdfs" localSheetId="20">'산출-m'!ㅗㅠㅎㄹ</definedName>
    <definedName name="fdfs">[0]!ㅗㅠㅎㄹ</definedName>
    <definedName name="FDGFD" localSheetId="21">'산출-j'!FDGFD</definedName>
    <definedName name="FDGFD" localSheetId="20">'산출-m'!FDGFD</definedName>
    <definedName name="FDGFD">#N/A</definedName>
    <definedName name="FDS" localSheetId="21">'산출-j'!FDS</definedName>
    <definedName name="FDS" localSheetId="20">'산출-m'!FDS</definedName>
    <definedName name="FDS">#N/A</definedName>
    <definedName name="FDSV" localSheetId="21">'산출-j'!FFC</definedName>
    <definedName name="FDSV" localSheetId="20">'산출-m'!FFC</definedName>
    <definedName name="FDSV">[0]!FFC</definedName>
    <definedName name="FDV" localSheetId="21">'산출-j'!NBBV</definedName>
    <definedName name="FDV" localSheetId="20">'산출-m'!NBBV</definedName>
    <definedName name="FDV">[0]!NBBV</definedName>
    <definedName name="FDVG" localSheetId="21">'산출-j'!ㄹ퓰</definedName>
    <definedName name="FDVG" localSheetId="20">'산출-m'!ㄹ퓰</definedName>
    <definedName name="FDVG">[0]!ㄹ퓰</definedName>
    <definedName name="fese" localSheetId="21">'산출-j'!jytr</definedName>
    <definedName name="fese" localSheetId="20">'산출-m'!jytr</definedName>
    <definedName name="fese">[0]!jytr</definedName>
    <definedName name="FF" localSheetId="5">#REF!</definedName>
    <definedName name="FF" localSheetId="12">#REF!</definedName>
    <definedName name="FF" localSheetId="19">#REF!</definedName>
    <definedName name="FF">#REF!</definedName>
    <definedName name="FFC" localSheetId="21">'산출-j'!FFC</definedName>
    <definedName name="FFC" localSheetId="20">'산출-m'!FFC</definedName>
    <definedName name="FFC">#N/A</definedName>
    <definedName name="FFDGGFD" localSheetId="5">#REF!</definedName>
    <definedName name="FFDGGFD" localSheetId="12">#REF!</definedName>
    <definedName name="FFDGGFD" localSheetId="19">#REF!</definedName>
    <definedName name="FFDGGFD">#REF!</definedName>
    <definedName name="FFF" localSheetId="21">'산출-j'!FFF</definedName>
    <definedName name="FFF" localSheetId="20">'산출-m'!FFF</definedName>
    <definedName name="FFF">#N/A</definedName>
    <definedName name="FFFF" localSheetId="5">#REF!</definedName>
    <definedName name="FFFF" localSheetId="12">#REF!</definedName>
    <definedName name="FFFF" localSheetId="19">#REF!</definedName>
    <definedName name="FFFF">#REF!</definedName>
    <definedName name="FFFFF" localSheetId="5">#REF!</definedName>
    <definedName name="FFFFF" localSheetId="12">#REF!</definedName>
    <definedName name="FFFFF" localSheetId="19">#REF!</definedName>
    <definedName name="FFFFF">#REF!</definedName>
    <definedName name="ffffffffff" hidden="1">{#N/A,#N/A,FALSE,"골재소요량";#N/A,#N/A,FALSE,"골재소요량"}</definedName>
    <definedName name="ffg" localSheetId="21">'산출-j'!dgh</definedName>
    <definedName name="ffg" localSheetId="20">'산출-m'!dgh</definedName>
    <definedName name="ffg">[0]!dgh</definedName>
    <definedName name="ffh" localSheetId="21">'산출-j'!uiy</definedName>
    <definedName name="ffh" localSheetId="20">'산출-m'!uiy</definedName>
    <definedName name="ffh">[0]!uiy</definedName>
    <definedName name="FFVG" localSheetId="21">'산출-j'!FFVG</definedName>
    <definedName name="FFVG" localSheetId="20">'산출-m'!FFVG</definedName>
    <definedName name="FFVG">#N/A</definedName>
    <definedName name="fgcfgg" localSheetId="21">'산출-j'!ghgfh</definedName>
    <definedName name="fgcfgg" localSheetId="20">'산출-m'!ghgfh</definedName>
    <definedName name="fgcfgg">[0]!ghgfh</definedName>
    <definedName name="FGF" localSheetId="21">'산출-j'!FGF</definedName>
    <definedName name="FGF" localSheetId="20">'산출-m'!FGF</definedName>
    <definedName name="FGF">#N/A</definedName>
    <definedName name="FGGG">#REF!</definedName>
    <definedName name="FGH" localSheetId="5">#REF!,#REF!</definedName>
    <definedName name="FGH" localSheetId="12">#REF!,#REF!</definedName>
    <definedName name="FGH" localSheetId="19">#REF!,#REF!</definedName>
    <definedName name="FGH">#REF!,#REF!</definedName>
    <definedName name="FGR" localSheetId="21">'산출-j'!ㅠㅜㅎ</definedName>
    <definedName name="FGR" localSheetId="20">'산출-m'!ㅠㅜㅎ</definedName>
    <definedName name="FGR">[0]!ㅠㅜㅎ</definedName>
    <definedName name="FGV" localSheetId="21">'산출-j'!NNF</definedName>
    <definedName name="FGV" localSheetId="20">'산출-m'!NNF</definedName>
    <definedName name="FGV">[0]!NNF</definedName>
    <definedName name="FH" localSheetId="5" hidden="1">#REF!</definedName>
    <definedName name="FH" localSheetId="12" hidden="1">#REF!</definedName>
    <definedName name="FH" localSheetId="19" hidden="1">#REF!</definedName>
    <definedName name="FH" hidden="1">#REF!</definedName>
    <definedName name="FIX" localSheetId="5">#REF!</definedName>
    <definedName name="FIX" localSheetId="12">#REF!</definedName>
    <definedName name="FIX" localSheetId="19">#REF!</definedName>
    <definedName name="FIX">#REF!</definedName>
    <definedName name="FKFFKFFKF" localSheetId="5">#REF!</definedName>
    <definedName name="FKFFKFFKF" localSheetId="12">#REF!</definedName>
    <definedName name="FKFFKFFKF" localSheetId="19">#REF!</definedName>
    <definedName name="FKFFKFFKF">#REF!</definedName>
    <definedName name="FL">#N/A</definedName>
    <definedName name="flag" localSheetId="5">#REF!</definedName>
    <definedName name="flag" localSheetId="12">#REF!</definedName>
    <definedName name="flag" localSheetId="19">#REF!</definedName>
    <definedName name="flag">#REF!</definedName>
    <definedName name="FREE" localSheetId="21">'산출-j'!NNC</definedName>
    <definedName name="FREE" localSheetId="20">'산출-m'!NNC</definedName>
    <definedName name="FREE">[0]!NNC</definedName>
    <definedName name="FROM">#N/A</definedName>
    <definedName name="frt" localSheetId="21">'산출-j'!frt</definedName>
    <definedName name="frt" localSheetId="20">'산출-m'!frt</definedName>
    <definedName name="frt">#N/A</definedName>
    <definedName name="FSD" hidden="1">{#N/A,#N/A,FALSE,"제목"}</definedName>
    <definedName name="FSDAF" hidden="1">{#N/A,#N/A,FALSE,"제목"}</definedName>
    <definedName name="FSDF" localSheetId="5">#REF!,#REF!</definedName>
    <definedName name="FSDF" localSheetId="12">#REF!,#REF!</definedName>
    <definedName name="FSDF" localSheetId="19">#REF!,#REF!</definedName>
    <definedName name="FSDF">#REF!,#REF!</definedName>
    <definedName name="FSVGF" localSheetId="21">'산출-j'!MATRO</definedName>
    <definedName name="FSVGF" localSheetId="20">'산출-m'!MATRO</definedName>
    <definedName name="FSVGF">[0]!MATRO</definedName>
    <definedName name="FV" localSheetId="21">'산출-j'!NNF</definedName>
    <definedName name="FV" localSheetId="20">'산출-m'!NNF</definedName>
    <definedName name="FV">[0]!NNF</definedName>
    <definedName name="FVD" localSheetId="21">'산출-j'!SDVF</definedName>
    <definedName name="FVD" localSheetId="20">'산출-m'!SDVF</definedName>
    <definedName name="FVD">[0]!SDVF</definedName>
    <definedName name="fvn" localSheetId="21">'산출-j'!xcf</definedName>
    <definedName name="fvn" localSheetId="20">'산출-m'!xcf</definedName>
    <definedName name="fvn">[0]!xcf</definedName>
    <definedName name="FYT" localSheetId="21">'산출-j'!ㄹ퓰</definedName>
    <definedName name="FYT" localSheetId="20">'산출-m'!ㄹ퓰</definedName>
    <definedName name="FYT">[0]!ㄹ퓰</definedName>
    <definedName name="G" localSheetId="5">#REF!</definedName>
    <definedName name="G" localSheetId="12">#REF!</definedName>
    <definedName name="G" localSheetId="19">#REF!</definedName>
    <definedName name="G">#REF!</definedName>
    <definedName name="GAB" localSheetId="5">#REF!</definedName>
    <definedName name="GAB" localSheetId="12">#REF!</definedName>
    <definedName name="GAB" localSheetId="19">#REF!</definedName>
    <definedName name="GAB">#REF!</definedName>
    <definedName name="GBFHG" localSheetId="21">'산출-j'!GVHBG</definedName>
    <definedName name="GBFHG" localSheetId="20">'산출-m'!GVHBG</definedName>
    <definedName name="GBFHG">[0]!GVHBG</definedName>
    <definedName name="GDF" localSheetId="21">'산출-j'!GDF</definedName>
    <definedName name="GDF" localSheetId="20">'산출-m'!GDF</definedName>
    <definedName name="GDF">#N/A</definedName>
    <definedName name="GDJD" localSheetId="5">#REF!</definedName>
    <definedName name="GDJD" localSheetId="12">#REF!</definedName>
    <definedName name="GDJD" localSheetId="19">#REF!</definedName>
    <definedName name="GDJD">#REF!</definedName>
    <definedName name="GEMCO" localSheetId="5" hidden="1">#REF!</definedName>
    <definedName name="GEMCO" localSheetId="12" hidden="1">#REF!</definedName>
    <definedName name="GEMCO" localSheetId="19" hidden="1">#REF!</definedName>
    <definedName name="GEMCO" hidden="1">#REF!</definedName>
    <definedName name="GER" localSheetId="21">'산출-j'!TGGG</definedName>
    <definedName name="GER" localSheetId="20">'산출-m'!TGGG</definedName>
    <definedName name="GER">[0]!TGGG</definedName>
    <definedName name="GFD" localSheetId="5">#REF!</definedName>
    <definedName name="GFD" localSheetId="12">#REF!</definedName>
    <definedName name="GFD" localSheetId="19">#REF!</definedName>
    <definedName name="GFD">#REF!</definedName>
    <definedName name="gfg" localSheetId="21">'산출-j'!uiy</definedName>
    <definedName name="gfg" localSheetId="20">'산출-m'!uiy</definedName>
    <definedName name="gfg">[0]!uiy</definedName>
    <definedName name="GFH" localSheetId="21">'산출-j'!FFF</definedName>
    <definedName name="GFH" localSheetId="20">'산출-m'!FFF</definedName>
    <definedName name="GFH">[0]!FFF</definedName>
    <definedName name="GFSD" localSheetId="5" hidden="1">#REF!</definedName>
    <definedName name="GFSD" localSheetId="12" hidden="1">#REF!</definedName>
    <definedName name="GFSD" localSheetId="19" hidden="1">#REF!</definedName>
    <definedName name="GFSD" hidden="1">#REF!</definedName>
    <definedName name="GGG" localSheetId="21">'산출-j'!DGRT</definedName>
    <definedName name="GGG" localSheetId="20">'산출-m'!DGRT</definedName>
    <definedName name="GGG">[0]!DGRT</definedName>
    <definedName name="GGGG" localSheetId="5">#REF!</definedName>
    <definedName name="GGGG" localSheetId="12">#REF!</definedName>
    <definedName name="GGGG" localSheetId="19">#REF!</definedName>
    <definedName name="GGGG">#REF!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 localSheetId="21">'산출-j'!jhg</definedName>
    <definedName name="ggh" localSheetId="20">'산출-m'!jhg</definedName>
    <definedName name="ggh">[0]!jhg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>#REF!</definedName>
    <definedName name="GHG" localSheetId="21">'산출-j'!GHG</definedName>
    <definedName name="GHG" localSheetId="20">'산출-m'!GHG</definedName>
    <definedName name="GHG">#N/A</definedName>
    <definedName name="ghgfh" localSheetId="21">'산출-j'!ghgfh</definedName>
    <definedName name="ghgfh" localSheetId="20">'산출-m'!ghgfh</definedName>
    <definedName name="ghgfh">#N/A</definedName>
    <definedName name="GHH">#N/A</definedName>
    <definedName name="gjckddud" localSheetId="5">#REF!,#REF!</definedName>
    <definedName name="gjckddud" localSheetId="12">#REF!,#REF!</definedName>
    <definedName name="gjckddud" localSheetId="19">#REF!,#REF!</definedName>
    <definedName name="gjckddud">#REF!,#REF!</definedName>
    <definedName name="GKDURK" localSheetId="5">#REF!,#REF!,#REF!</definedName>
    <definedName name="GKDURK" localSheetId="12">#REF!,#REF!,#REF!</definedName>
    <definedName name="GKDURK" localSheetId="19">#REF!,#REF!,#REF!</definedName>
    <definedName name="GKDURK">#REF!,#REF!,#REF!</definedName>
    <definedName name="GREE" localSheetId="21">'산출-j'!vnb</definedName>
    <definedName name="GREE" localSheetId="20">'산출-m'!vnb</definedName>
    <definedName name="GREE">[0]!vnb</definedName>
    <definedName name="grew" localSheetId="5" hidden="1">#REF!</definedName>
    <definedName name="grew" localSheetId="12" hidden="1">#REF!</definedName>
    <definedName name="grew" localSheetId="19" hidden="1">#REF!</definedName>
    <definedName name="grew" hidden="1">#REF!</definedName>
    <definedName name="gu" localSheetId="5">#REF!,#REF!</definedName>
    <definedName name="gu" localSheetId="12">#REF!,#REF!</definedName>
    <definedName name="gu" localSheetId="19">#REF!,#REF!</definedName>
    <definedName name="gu">#REF!,#REF!</definedName>
    <definedName name="GUS" hidden="1">{#N/A,#N/A,FALSE,"현장 NCR 분석";#N/A,#N/A,FALSE,"현장품질감사";#N/A,#N/A,FALSE,"현장품질감사"}</definedName>
    <definedName name="GVH" localSheetId="5">#REF!,#REF!</definedName>
    <definedName name="GVH" localSheetId="12">#REF!,#REF!</definedName>
    <definedName name="GVH" localSheetId="19">#REF!,#REF!</definedName>
    <definedName name="GVH">#REF!,#REF!</definedName>
    <definedName name="GVHBG" localSheetId="21">'산출-j'!GVHBG</definedName>
    <definedName name="GVHBG" localSheetId="20">'산출-m'!GVHBG</definedName>
    <definedName name="GVHBG">#N/A</definedName>
    <definedName name="gvv" localSheetId="21">'산출-j'!ㅁㄴㄹㅇㄹ</definedName>
    <definedName name="gvv" localSheetId="20">'산출-m'!ㅁㄴㄹㅇㄹ</definedName>
    <definedName name="gvv">[0]!ㅁㄴㄹㅇㄹ</definedName>
    <definedName name="GYTR" localSheetId="21">'산출-j'!GYTR</definedName>
    <definedName name="GYTR" localSheetId="20">'산출-m'!GYTR</definedName>
    <definedName name="GYTR">#N/A</definedName>
    <definedName name="G견적" hidden="1">{#N/A,#N/A,TRUE,"손익보고"}</definedName>
    <definedName name="HBHG" localSheetId="21">'산출-j'!HBHG</definedName>
    <definedName name="HBHG" localSheetId="20">'산출-m'!HBHG</definedName>
    <definedName name="HBHG">#N/A</definedName>
    <definedName name="HCY" localSheetId="21">'산출-j'!CDD</definedName>
    <definedName name="HCY" localSheetId="20">'산출-m'!CDD</definedName>
    <definedName name="HCY">[0]!CDD</definedName>
    <definedName name="HERE" hidden="1">{#N/A,#N/A,TRUE,"손익보고"}</definedName>
    <definedName name="HGG" localSheetId="21">'산출-j'!HGG</definedName>
    <definedName name="HGG" localSheetId="20">'산출-m'!HGG</definedName>
    <definedName name="HGG">#N/A</definedName>
    <definedName name="HGGGH" hidden="1">{#N/A,#N/A,FALSE,"제목"}</definedName>
    <definedName name="HHG" localSheetId="21">'산출-j'!NNC</definedName>
    <definedName name="HHG" localSheetId="20">'산출-m'!NNC</definedName>
    <definedName name="HHG">[0]!NNC</definedName>
    <definedName name="HHH" localSheetId="5">#REF!</definedName>
    <definedName name="HHH" localSheetId="12">#REF!</definedName>
    <definedName name="HHH" localSheetId="19">#REF!</definedName>
    <definedName name="HHH">#REF!</definedName>
    <definedName name="hhj" hidden="1">{#N/A,#N/A,FALSE,"혼합골재"}</definedName>
    <definedName name="HHK" localSheetId="21">'산출-j'!HHK</definedName>
    <definedName name="HHK" localSheetId="20">'산출-m'!HHK</definedName>
    <definedName name="HHK">#N/A</definedName>
    <definedName name="HI_전선관" localSheetId="5">#REF!</definedName>
    <definedName name="HI_전선관" localSheetId="12">#REF!</definedName>
    <definedName name="HI_전선관" localSheetId="19">#REF!</definedName>
    <definedName name="HI_전선관">#REF!</definedName>
    <definedName name="hj" localSheetId="5">#REF!</definedName>
    <definedName name="hj" localSheetId="12">#REF!</definedName>
    <definedName name="hj" localSheetId="19">#REF!</definedName>
    <definedName name="hj">#REF!</definedName>
    <definedName name="hjk" localSheetId="21">'산출-j'!hjk</definedName>
    <definedName name="hjk" localSheetId="20">'산출-m'!hjk</definedName>
    <definedName name="hjk">#N/A</definedName>
    <definedName name="HJU" localSheetId="5">#REF!,#REF!</definedName>
    <definedName name="HJU" localSheetId="12">#REF!,#REF!</definedName>
    <definedName name="HJU" localSheetId="19">#REF!,#REF!</definedName>
    <definedName name="HJU">#REF!,#REF!</definedName>
    <definedName name="HORI" localSheetId="5">#REF!</definedName>
    <definedName name="HORI" localSheetId="12">#REF!</definedName>
    <definedName name="HORI" localSheetId="19">#REF!</definedName>
    <definedName name="HORI">#REF!</definedName>
    <definedName name="HSE">#N/A</definedName>
    <definedName name="HTD" localSheetId="21">'산출-j'!HTD</definedName>
    <definedName name="HTD" localSheetId="20">'산출-m'!HTD</definedName>
    <definedName name="HTD">#N/A</definedName>
    <definedName name="HTML_CodePage" hidden="1">949</definedName>
    <definedName name="HTML_Control" localSheetId="21" hidden="1">{"'Sheet1'!$A$1:$H$49"}</definedName>
    <definedName name="HTML_Control" hidden="1">{"'Sheet1'!$D$19","'Sheet1'!$B$22:$E$22"}</definedName>
    <definedName name="HTML_Description" hidden="1">""</definedName>
    <definedName name="HTML_Email" hidden="1">""</definedName>
    <definedName name="HTML_Header" hidden="1">"Sheet1"</definedName>
    <definedName name="HTML_LastUpdate" hidden="1">"98-06-22"</definedName>
    <definedName name="HTML_LineAfter" hidden="1">FALSE</definedName>
    <definedName name="HTML_LineBefore" hidden="1">FALSE</definedName>
    <definedName name="HTML_Name" hidden="1">"김성현"</definedName>
    <definedName name="HTML_OBDlg2" hidden="1">TRUE</definedName>
    <definedName name="HTML_OBDlg4" hidden="1">TRUE</definedName>
    <definedName name="HTML_OS" hidden="1">0</definedName>
    <definedName name="HTML_PathFile" hidden="1">"C:\My Documents\Work Excel\MyHTML.htm"</definedName>
    <definedName name="HTML_Title" hidden="1">"출입명단"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yh" localSheetId="21">'산출-j'!ytjuy</definedName>
    <definedName name="hyh" localSheetId="20">'산출-m'!ytjuy</definedName>
    <definedName name="hyh">[0]!ytjuy</definedName>
    <definedName name="IA" localSheetId="5">#REF!</definedName>
    <definedName name="IA" localSheetId="12">#REF!</definedName>
    <definedName name="IA" localSheetId="19">#REF!</definedName>
    <definedName name="IA">#REF!</definedName>
    <definedName name="IB" localSheetId="5">#REF!</definedName>
    <definedName name="IB" localSheetId="12">#REF!</definedName>
    <definedName name="IB" localSheetId="19">#REF!</definedName>
    <definedName name="IB">#REF!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k" localSheetId="21">'산출-j'!ghgfh</definedName>
    <definedName name="iik" localSheetId="20">'산출-m'!ghgfh</definedName>
    <definedName name="iik">[0]!ghgfh</definedName>
    <definedName name="IK" localSheetId="5">#REF!</definedName>
    <definedName name="IK" localSheetId="12">#REF!</definedName>
    <definedName name="IK" localSheetId="19">#REF!</definedName>
    <definedName name="IK">#REF!</definedName>
    <definedName name="IL" localSheetId="5">#REF!</definedName>
    <definedName name="IL" localSheetId="12">#REF!</definedName>
    <definedName name="IL" localSheetId="19">#REF!</definedName>
    <definedName name="IL">#REF!</definedName>
    <definedName name="IMPEDANCEDC" localSheetId="5">#REF!</definedName>
    <definedName name="IMPEDANCEDC" localSheetId="12">#REF!</definedName>
    <definedName name="IMPEDANCEDC" localSheetId="19">#REF!</definedName>
    <definedName name="IMPEDANCEDC">#REF!</definedName>
    <definedName name="IOP" localSheetId="5">#REF!,#REF!</definedName>
    <definedName name="IOP" localSheetId="12">#REF!,#REF!</definedName>
    <definedName name="IOP" localSheetId="19">#REF!,#REF!</definedName>
    <definedName name="IOP">#REF!,#REF!</definedName>
    <definedName name="IOU" localSheetId="5">#REF!,#REF!</definedName>
    <definedName name="IOU" localSheetId="12">#REF!,#REF!</definedName>
    <definedName name="IOU" localSheetId="19">#REF!,#REF!</definedName>
    <definedName name="IOU">#REF!,#REF!</definedName>
    <definedName name="ITNUM">#N/A</definedName>
    <definedName name="IU" localSheetId="5" hidden="1">#REF!</definedName>
    <definedName name="IU" localSheetId="12" hidden="1">#REF!</definedName>
    <definedName name="IU" localSheetId="19" hidden="1">#REF!</definedName>
    <definedName name="IU" hidden="1">#REF!</definedName>
    <definedName name="IV" localSheetId="5">#REF!</definedName>
    <definedName name="IV" localSheetId="12">#REF!</definedName>
    <definedName name="IV" localSheetId="19">#REF!</definedName>
    <definedName name="IV">#REF!</definedName>
    <definedName name="ja">#REF!</definedName>
    <definedName name="jhg" localSheetId="21">'산출-j'!jhg</definedName>
    <definedName name="jhg" localSheetId="20">'산출-m'!jhg</definedName>
    <definedName name="jhg">#N/A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5">#REF!,#REF!</definedName>
    <definedName name="JJJ" localSheetId="12">#REF!,#REF!</definedName>
    <definedName name="JJJ" localSheetId="19">#REF!,#REF!</definedName>
    <definedName name="JJJ">#REF!,#REF!</definedName>
    <definedName name="jjk" hidden="1">{#N/A,#N/A,FALSE,"조골재"}</definedName>
    <definedName name="JJM" localSheetId="21">'산출-j'!호서</definedName>
    <definedName name="JJM" localSheetId="20">'산출-m'!호서</definedName>
    <definedName name="JJM">[0]!호서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localSheetId="5" hidden="1">#REF!</definedName>
    <definedName name="JK" localSheetId="12" hidden="1">#REF!</definedName>
    <definedName name="JK" localSheetId="19" hidden="1">#REF!</definedName>
    <definedName name="JK" hidden="1">#REF!</definedName>
    <definedName name="jkghjgk" localSheetId="5" hidden="1">#REF!</definedName>
    <definedName name="jkghjgk" localSheetId="12" hidden="1">#REF!</definedName>
    <definedName name="jkghjgk" localSheetId="19" hidden="1">#REF!</definedName>
    <definedName name="jkghjgk" hidden="1">#REF!</definedName>
    <definedName name="JKL" localSheetId="5">#REF!,#REF!</definedName>
    <definedName name="JKL" localSheetId="12">#REF!,#REF!</definedName>
    <definedName name="JKL" localSheetId="19">#REF!,#REF!</definedName>
    <definedName name="JKL">#REF!,#REF!</definedName>
    <definedName name="JNH" localSheetId="5">#REF!,#REF!</definedName>
    <definedName name="JNH" localSheetId="12">#REF!,#REF!</definedName>
    <definedName name="JNH" localSheetId="19">#REF!,#REF!</definedName>
    <definedName name="JNH">#REF!,#REF!</definedName>
    <definedName name="JPG" localSheetId="21">'산출-j'!JPG</definedName>
    <definedName name="JPG" localSheetId="20">'산출-m'!JPG</definedName>
    <definedName name="JPG">#N/A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ST" localSheetId="5">#REF!</definedName>
    <definedName name="JUST" localSheetId="12">#REF!</definedName>
    <definedName name="JUST" localSheetId="19">#REF!</definedName>
    <definedName name="JUST">#REF!</definedName>
    <definedName name="JUU" localSheetId="21">'산출-j'!FGF</definedName>
    <definedName name="JUU" localSheetId="20">'산출-m'!FGF</definedName>
    <definedName name="JUU">[0]!FGF</definedName>
    <definedName name="JUYGDF" localSheetId="21">'산출-j'!SSX</definedName>
    <definedName name="JUYGDF" localSheetId="20">'산출-m'!SSX</definedName>
    <definedName name="JUYGDF">[0]!SSX</definedName>
    <definedName name="juyjuy" localSheetId="21">'산출-j'!juyjuy</definedName>
    <definedName name="juyjuy" localSheetId="20">'산출-m'!juyjuy</definedName>
    <definedName name="juyjuy">#N/A</definedName>
    <definedName name="jyt" localSheetId="21">'산출-j'!jyt</definedName>
    <definedName name="jyt" localSheetId="20">'산출-m'!jyt</definedName>
    <definedName name="jyt">#N/A</definedName>
    <definedName name="jytr" localSheetId="21">'산출-j'!jytr</definedName>
    <definedName name="jytr" localSheetId="20">'산출-m'!jytr</definedName>
    <definedName name="jytr">#N/A</definedName>
    <definedName name="jyu" localSheetId="21">'산출-j'!jhg</definedName>
    <definedName name="jyu" localSheetId="20">'산출-m'!jhg</definedName>
    <definedName name="jyu">[0]!jhg</definedName>
    <definedName name="jyuj" localSheetId="21">'산출-j'!yth</definedName>
    <definedName name="jyuj" localSheetId="20">'산출-m'!yth</definedName>
    <definedName name="jyuj">[0]!yth</definedName>
    <definedName name="KBS" localSheetId="5">#REF!,#REF!</definedName>
    <definedName name="KBS" localSheetId="12">#REF!,#REF!</definedName>
    <definedName name="KBS" localSheetId="19">#REF!,#REF!</definedName>
    <definedName name="KBS">#REF!,#REF!</definedName>
    <definedName name="KFJG">#REF!</definedName>
    <definedName name="KGB" localSheetId="21">'산출-j'!uiy</definedName>
    <definedName name="KGB" localSheetId="20">'산출-m'!uiy</definedName>
    <definedName name="KGB">[0]!uiy</definedName>
    <definedName name="KIT" localSheetId="5">#REF!</definedName>
    <definedName name="KIT" localSheetId="12">#REF!</definedName>
    <definedName name="KIT" localSheetId="19">#REF!</definedName>
    <definedName name="KIT">#REF!</definedName>
    <definedName name="kiuk" localSheetId="21">'산출-j'!jhg</definedName>
    <definedName name="kiuk" localSheetId="20">'산출-m'!jhg</definedName>
    <definedName name="kiuk">[0]!jhg</definedName>
    <definedName name="KJH" localSheetId="21">'산출-j'!KJH</definedName>
    <definedName name="KJH" localSheetId="20">'산출-m'!KJH</definedName>
    <definedName name="KJH">#N/A</definedName>
    <definedName name="kjj" hidden="1">{#N/A,#N/A,FALSE,"조골재"}</definedName>
    <definedName name="kjuj" localSheetId="21">'산출-j'!tyj</definedName>
    <definedName name="kjuj" localSheetId="20">'산출-m'!tyj</definedName>
    <definedName name="kjuj">[0]!tyj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B" localSheetId="21">'산출-j'!SSR</definedName>
    <definedName name="KKB" localSheetId="20">'산출-m'!SSR</definedName>
    <definedName name="KKB">[0]!SSR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l" localSheetId="21">'산출-j'!tyj</definedName>
    <definedName name="kkl" localSheetId="20">'산출-m'!tyj</definedName>
    <definedName name="kkl">[0]!tyj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B" localSheetId="5">#REF!,#REF!</definedName>
    <definedName name="KLB" localSheetId="12">#REF!,#REF!</definedName>
    <definedName name="KLB" localSheetId="19">#REF!,#REF!</definedName>
    <definedName name="KLB">#REF!,#REF!</definedName>
    <definedName name="KMN" localSheetId="5">#REF!,#REF!</definedName>
    <definedName name="KMN" localSheetId="12">#REF!,#REF!</definedName>
    <definedName name="KMN" localSheetId="19">#REF!,#REF!</definedName>
    <definedName name="KMN">#REF!,#REF!</definedName>
    <definedName name="kt">#REF!</definedName>
    <definedName name="labor" localSheetId="5">#REF!</definedName>
    <definedName name="labor" localSheetId="12">#REF!</definedName>
    <definedName name="labor" localSheetId="19">#REF!</definedName>
    <definedName name="labor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T" localSheetId="5">#REF!</definedName>
    <definedName name="LAST" localSheetId="12">#REF!</definedName>
    <definedName name="LAST" localSheetId="19">#REF!</definedName>
    <definedName name="LAST">#REF!</definedName>
    <definedName name="LEG" localSheetId="5">#REF!</definedName>
    <definedName name="LEG" localSheetId="12">#REF!</definedName>
    <definedName name="LEG" localSheetId="19">#REF!</definedName>
    <definedName name="LEG">#REF!</definedName>
    <definedName name="LENGTH">#N/A</definedName>
    <definedName name="list" localSheetId="5">#REF!</definedName>
    <definedName name="list" localSheetId="12">#REF!</definedName>
    <definedName name="list" localSheetId="19">#REF!</definedName>
    <definedName name="list">#REF!</definedName>
    <definedName name="LL" localSheetId="5">#REF!,#REF!,#REF!</definedName>
    <definedName name="LL" localSheetId="12">#REF!,#REF!,#REF!</definedName>
    <definedName name="LL" localSheetId="19">#REF!,#REF!,#REF!</definedName>
    <definedName name="LL">#REF!,#REF!,#REF!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5">#REF!,#REF!</definedName>
    <definedName name="LLL" localSheetId="12">#REF!,#REF!</definedName>
    <definedName name="LLL" localSheetId="19">#REF!,#REF!</definedName>
    <definedName name="LLL">#REF!,#REF!</definedName>
    <definedName name="LLLL" localSheetId="5">#REF!</definedName>
    <definedName name="LLLL" localSheetId="12">#REF!</definedName>
    <definedName name="LLLL" localSheetId="19">#REF!</definedName>
    <definedName name="LLLL">#REF!</definedName>
    <definedName name="llllllll" hidden="1">{#N/A,#N/A,FALSE,"운반시간"}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M" localSheetId="21">'산출-j'!CCF</definedName>
    <definedName name="LLM" localSheetId="20">'산출-m'!CCF</definedName>
    <definedName name="LLM">[0]!CCF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N" localSheetId="5">#REF!</definedName>
    <definedName name="LN" localSheetId="12">#REF!</definedName>
    <definedName name="LN" localSheetId="19">#REF!</definedName>
    <definedName name="LN">#REF!</definedName>
    <definedName name="M_TR" localSheetId="5">#REF!</definedName>
    <definedName name="M_TR" localSheetId="12">#REF!</definedName>
    <definedName name="M_TR" localSheetId="19">#REF!</definedName>
    <definedName name="M_TR">#REF!</definedName>
    <definedName name="M4k4.k55" localSheetId="5">#REF!</definedName>
    <definedName name="M4k4.k55" localSheetId="12">#REF!</definedName>
    <definedName name="M4k4.k55" localSheetId="19">#REF!</definedName>
    <definedName name="M4k4.k55">#REF!</definedName>
    <definedName name="Macro1" localSheetId="5">#REF!</definedName>
    <definedName name="Macro1" localSheetId="12">#REF!</definedName>
    <definedName name="Macro1" localSheetId="19">#REF!</definedName>
    <definedName name="Macro1">#REF!</definedName>
    <definedName name="Macro2" localSheetId="21">'산출-j'!Macro2</definedName>
    <definedName name="Macro2" localSheetId="20">'산출-m'!Macro2</definedName>
    <definedName name="Macro4" localSheetId="21">'산출-j'!Macro4</definedName>
    <definedName name="Macro4" localSheetId="20">'산출-m'!Macro4</definedName>
    <definedName name="Macro4">#N/A</definedName>
    <definedName name="Macro5" localSheetId="21">'산출-j'!Macro5</definedName>
    <definedName name="Macro5" localSheetId="20">'산출-m'!Macro5</definedName>
    <definedName name="Macro5">#N/A</definedName>
    <definedName name="MAINVD">#N/A</definedName>
    <definedName name="MATRO" localSheetId="21">'산출-j'!MATRO</definedName>
    <definedName name="MATRO" localSheetId="20">'산출-m'!MATRO</definedName>
    <definedName name="MATRO">#N/A</definedName>
    <definedName name="MENU1" localSheetId="5">#REF!</definedName>
    <definedName name="MENU1" localSheetId="12">#REF!</definedName>
    <definedName name="MENU1" localSheetId="19">#REF!</definedName>
    <definedName name="MENU1">#REF!</definedName>
    <definedName name="MENU2" localSheetId="5">#REF!</definedName>
    <definedName name="MENU2" localSheetId="12">#REF!</definedName>
    <definedName name="MENU2" localSheetId="19">#REF!</definedName>
    <definedName name="MENU2">#REF!</definedName>
    <definedName name="MHHG" localSheetId="21">'산출-j'!MHHG</definedName>
    <definedName name="MHHG" localSheetId="20">'산출-m'!MHHG</definedName>
    <definedName name="MHHG">#N/A</definedName>
    <definedName name="MINSIZE" localSheetId="5">#REF!</definedName>
    <definedName name="MINSIZE" localSheetId="12">#REF!</definedName>
    <definedName name="MINSIZE" localSheetId="19">#REF!</definedName>
    <definedName name="MINSIZE">#REF!</definedName>
    <definedName name="MM" localSheetId="5">#REF!,#REF!</definedName>
    <definedName name="MM" localSheetId="12">#REF!,#REF!</definedName>
    <definedName name="MM" localSheetId="19">#REF!,#REF!</definedName>
    <definedName name="MM">#REF!,#REF!</definedName>
    <definedName name="MMH" localSheetId="21">'산출-j'!DDC</definedName>
    <definedName name="MMH" localSheetId="20">'산출-m'!DDC</definedName>
    <definedName name="MMH">[0]!DDC</definedName>
    <definedName name="MMJN" localSheetId="21">'산출-j'!ㅗㅠㅎㄹ</definedName>
    <definedName name="MMJN" localSheetId="20">'산출-m'!ㅗㅠㅎㄹ</definedName>
    <definedName name="MMJN">[0]!ㅗㅠㅎㄹ</definedName>
    <definedName name="MMK" localSheetId="21">'산출-j'!MMK</definedName>
    <definedName name="MMK" localSheetId="20">'산출-m'!MMK</definedName>
    <definedName name="MMK">#N/A</definedName>
    <definedName name="mml" localSheetId="21">'산출-j'!jhg</definedName>
    <definedName name="mml" localSheetId="20">'산출-m'!jhg</definedName>
    <definedName name="mml">[0]!jhg</definedName>
    <definedName name="MMM" localSheetId="5">#REF!,#REF!</definedName>
    <definedName name="MMM" localSheetId="12">#REF!,#REF!</definedName>
    <definedName name="MMM" localSheetId="19">#REF!,#REF!</definedName>
    <definedName name="MMM">#REF!,#REF!</definedName>
    <definedName name="MMN" localSheetId="21">'산출-j'!ㅈㅂㄷㄹ</definedName>
    <definedName name="MMN" localSheetId="20">'산출-m'!ㅈㅂㄷㄹ</definedName>
    <definedName name="MMN">[0]!ㅈㅂㄷㄹ</definedName>
    <definedName name="MMX" localSheetId="21">'산출-j'!MMK</definedName>
    <definedName name="MMX" localSheetId="20">'산출-m'!MMK</definedName>
    <definedName name="MMX">[0]!MMK</definedName>
    <definedName name="MNB" localSheetId="5">#REF!</definedName>
    <definedName name="MNB" localSheetId="12">#REF!</definedName>
    <definedName name="MNB" localSheetId="19">#REF!</definedName>
    <definedName name="MNB">#REF!</definedName>
    <definedName name="MNH" localSheetId="21">'산출-j'!HGG</definedName>
    <definedName name="MNH" localSheetId="20">'산출-m'!HGG</definedName>
    <definedName name="MNH">[0]!HGG</definedName>
    <definedName name="MOM" localSheetId="21">'산출-j'!ㅈㅂㄷ</definedName>
    <definedName name="MOM" localSheetId="20">'산출-m'!ㅈㅂㄷ</definedName>
    <definedName name="MOM">[0]!ㅈㅂㄷ</definedName>
    <definedName name="MOTOR__농형_전폐" localSheetId="5">#REF!</definedName>
    <definedName name="MOTOR__농형_전폐" localSheetId="12">#REF!</definedName>
    <definedName name="MOTOR__농형_전폐" localSheetId="19">#REF!</definedName>
    <definedName name="MOTOR__농형_전폐">#REF!</definedName>
    <definedName name="NAM" localSheetId="5">#REF!</definedName>
    <definedName name="NAM" localSheetId="12">#REF!</definedName>
    <definedName name="NAM" localSheetId="19">#REF!</definedName>
    <definedName name="NAM">#REF!</definedName>
    <definedName name="NBBV" localSheetId="21">'산출-j'!NBBV</definedName>
    <definedName name="NBBV" localSheetId="20">'산출-m'!NBBV</definedName>
    <definedName name="NBBV">#N/A</definedName>
    <definedName name="NBC" localSheetId="5">#REF!,#REF!,#REF!</definedName>
    <definedName name="NBC" localSheetId="12">#REF!,#REF!,#REF!</definedName>
    <definedName name="NBC" localSheetId="19">#REF!,#REF!,#REF!</definedName>
    <definedName name="NBC">#REF!,#REF!,#REF!</definedName>
    <definedName name="NBDFF" localSheetId="5">#REF!,#REF!</definedName>
    <definedName name="NBDFF" localSheetId="12">#REF!,#REF!</definedName>
    <definedName name="NBDFF" localSheetId="19">#REF!,#REF!</definedName>
    <definedName name="NBDFF">#REF!,#REF!</definedName>
    <definedName name="nbv" localSheetId="21">'산출-j'!ㄷㄹㅈ</definedName>
    <definedName name="nbv" localSheetId="20">'산출-m'!ㄷㄹㅈ</definedName>
    <definedName name="nbv">[0]!ㄷㄹㅈ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" localSheetId="5">#REF!</definedName>
    <definedName name="new" localSheetId="12">#REF!</definedName>
    <definedName name="new" localSheetId="19">#REF!</definedName>
    <definedName name="new">#REF!</definedName>
    <definedName name="NHGF" localSheetId="21">'산출-j'!NHGF</definedName>
    <definedName name="NHGF" localSheetId="20">'산출-m'!NHGF</definedName>
    <definedName name="NHGF">#N/A</definedName>
    <definedName name="NJHT" localSheetId="5">#REF!,#REF!</definedName>
    <definedName name="NJHT" localSheetId="12">#REF!,#REF!</definedName>
    <definedName name="NJHT" localSheetId="19">#REF!,#REF!</definedName>
    <definedName name="NJHT">#REF!,#REF!</definedName>
    <definedName name="NLG" localSheetId="5">#REF!,#REF!</definedName>
    <definedName name="NLG" localSheetId="12">#REF!,#REF!</definedName>
    <definedName name="NLG" localSheetId="19">#REF!,#REF!</definedName>
    <definedName name="NLG">#REF!,#REF!</definedName>
    <definedName name="nmb" localSheetId="21">'산출-j'!ㄹ퓰</definedName>
    <definedName name="nmb" localSheetId="20">'산출-m'!ㄹ퓰</definedName>
    <definedName name="NMJ" localSheetId="21">'산출-j'!ㅇㄴㄿ</definedName>
    <definedName name="NMJ" localSheetId="20">'산출-m'!ㅇㄴㄿ</definedName>
    <definedName name="NMJ">[0]!ㅇㄴㄿ</definedName>
    <definedName name="NN" localSheetId="5">#REF!,#REF!</definedName>
    <definedName name="NN" localSheetId="12">#REF!,#REF!</definedName>
    <definedName name="NN" localSheetId="19">#REF!,#REF!</definedName>
    <definedName name="NN">#REF!,#REF!</definedName>
    <definedName name="NNA" localSheetId="21">'산출-j'!NNF</definedName>
    <definedName name="NNA" localSheetId="20">'산출-m'!NNF</definedName>
    <definedName name="NNA">[0]!NNF</definedName>
    <definedName name="NNC" localSheetId="21">'산출-j'!NNC</definedName>
    <definedName name="NNC" localSheetId="20">'산출-m'!NNC</definedName>
    <definedName name="NNC">#N/A</definedName>
    <definedName name="NND" localSheetId="21">'산출-j'!NND</definedName>
    <definedName name="NND" localSheetId="20">'산출-m'!NND</definedName>
    <definedName name="NND">#N/A</definedName>
    <definedName name="NNF" localSheetId="21">'산출-j'!NNF</definedName>
    <definedName name="NNF" localSheetId="20">'산출-m'!NNF</definedName>
    <definedName name="NNF">#N/A</definedName>
    <definedName name="NNG" localSheetId="21">'산출-j'!NNG</definedName>
    <definedName name="NNG" localSheetId="20">'산출-m'!NNG</definedName>
    <definedName name="NNG">#N/A</definedName>
    <definedName name="nnj" localSheetId="21">'산출-j'!uiy</definedName>
    <definedName name="nnj" localSheetId="20">'산출-m'!uiy</definedName>
    <definedName name="nnj">[0]!uiy</definedName>
    <definedName name="nnk" localSheetId="21">'산출-j'!nnk</definedName>
    <definedName name="nnk" localSheetId="20">'산출-m'!nnk</definedName>
    <definedName name="nnk">#N/A</definedName>
    <definedName name="nnm" localSheetId="21">'산출-j'!xcf</definedName>
    <definedName name="nnm" localSheetId="20">'산출-m'!xcf</definedName>
    <definedName name="nnm">[0]!xcf</definedName>
    <definedName name="NNN" localSheetId="5">#REF!,#REF!</definedName>
    <definedName name="NNN" localSheetId="12">#REF!,#REF!</definedName>
    <definedName name="NNN" localSheetId="19">#REF!,#REF!</definedName>
    <definedName name="NNN">#REF!,#REF!</definedName>
    <definedName name="NO">#REF!</definedName>
    <definedName name="NOMUBY" localSheetId="5">#REF!</definedName>
    <definedName name="NOMUBY" localSheetId="12">#REF!</definedName>
    <definedName name="NOMUBY" localSheetId="19">#REF!</definedName>
    <definedName name="NOMUBY">#REF!</definedName>
    <definedName name="NON" localSheetId="21">'산출-j'!xcf</definedName>
    <definedName name="NON" localSheetId="20">'산출-m'!xcf</definedName>
    <definedName name="NON">[0]!xcf</definedName>
    <definedName name="ODD" hidden="1">{#N/A,#N/A,FALSE,"명세표"}</definedName>
    <definedName name="OH" hidden="1">{#N/A,#N/A,FALSE,"명세표"}</definedName>
    <definedName name="OHH" hidden="1">{#N/A,#N/A,FALSE,"명세표"}</definedName>
    <definedName name="OI" localSheetId="5" hidden="1">#REF!</definedName>
    <definedName name="OI" localSheetId="12" hidden="1">#REF!</definedName>
    <definedName name="OI" localSheetId="19" hidden="1">#REF!</definedName>
    <definedName name="OI" hidden="1">#REF!</definedName>
    <definedName name="OIOK" localSheetId="21">'산출-j'!EED</definedName>
    <definedName name="OIOK" localSheetId="20">'산출-m'!EED</definedName>
    <definedName name="OIOK">[0]!EED</definedName>
    <definedName name="OIU" localSheetId="21">'산출-j'!OIU</definedName>
    <definedName name="OIU" localSheetId="20">'산출-m'!OIU</definedName>
    <definedName name="OIU">#N/A</definedName>
    <definedName name="old예산" hidden="1">{#N/A,#N/A,TRUE,"손익보고"}</definedName>
    <definedName name="OOO" localSheetId="5" hidden="1">#REF!</definedName>
    <definedName name="OOO" localSheetId="12" hidden="1">#REF!</definedName>
    <definedName name="OOO" localSheetId="19" hidden="1">#REF!</definedName>
    <definedName name="OOO" hidden="1">#REF!</definedName>
    <definedName name="oooo" hidden="1">{#N/A,#N/A,FALSE,"조골재"}</definedName>
    <definedName name="OPL" localSheetId="21">'산출-j'!ㅈㅂㄷ</definedName>
    <definedName name="OPL" localSheetId="20">'산출-m'!ㅈㅂㄷ</definedName>
    <definedName name="OPL">[0]!ㅈㅂㄷ</definedName>
    <definedName name="OPP" localSheetId="5" hidden="1">#REF!</definedName>
    <definedName name="OPP" localSheetId="12" hidden="1">#REF!</definedName>
    <definedName name="OPP" localSheetId="19" hidden="1">#REF!</definedName>
    <definedName name="OPP" hidden="1">#REF!</definedName>
    <definedName name="OUT" localSheetId="5">#REF!</definedName>
    <definedName name="OUT" localSheetId="12">#REF!</definedName>
    <definedName name="OUT" localSheetId="19">#REF!</definedName>
    <definedName name="OUT">#REF!</definedName>
    <definedName name="PASS" localSheetId="5">#REF!</definedName>
    <definedName name="PASS" localSheetId="12">#REF!</definedName>
    <definedName name="PASS" localSheetId="19">#REF!</definedName>
    <definedName name="PASS">#REF!</definedName>
    <definedName name="PE" localSheetId="5">#REF!</definedName>
    <definedName name="PE" localSheetId="12">#REF!</definedName>
    <definedName name="PE" localSheetId="19">#REF!</definedName>
    <definedName name="PE">#REF!</definedName>
    <definedName name="PF" localSheetId="5">#REF!</definedName>
    <definedName name="PF" localSheetId="12">#REF!</definedName>
    <definedName name="PF" localSheetId="19">#REF!</definedName>
    <definedName name="PF">#REF!</definedName>
    <definedName name="PFG" localSheetId="5">#REF!</definedName>
    <definedName name="PFG" localSheetId="12">#REF!</definedName>
    <definedName name="PFG" localSheetId="19">#REF!</definedName>
    <definedName name="PFG">#REF!</definedName>
    <definedName name="PFS" localSheetId="5">#REF!</definedName>
    <definedName name="PFS" localSheetId="12">#REF!</definedName>
    <definedName name="PFS" localSheetId="19">#REF!</definedName>
    <definedName name="PFS">#REF!</definedName>
    <definedName name="PH" localSheetId="5">#REF!</definedName>
    <definedName name="PH" localSheetId="12">#REF!</definedName>
    <definedName name="PH" localSheetId="19">#REF!</definedName>
    <definedName name="PH">#REF!</definedName>
    <definedName name="PHASE">#N/A</definedName>
    <definedName name="PIP" localSheetId="5">#REF!,#REF!</definedName>
    <definedName name="PIP" localSheetId="12">#REF!,#REF!</definedName>
    <definedName name="PIP" localSheetId="19">#REF!,#REF!</definedName>
    <definedName name="PIP">#REF!,#REF!</definedName>
    <definedName name="PJG" localSheetId="21">'산출-j'!NNF</definedName>
    <definedName name="PJG" localSheetId="20">'산출-m'!NNF</definedName>
    <definedName name="PJG">[0]!NNF</definedName>
    <definedName name="plk" localSheetId="21">'산출-j'!EGERG</definedName>
    <definedName name="plk" localSheetId="20">'산출-m'!EGERG</definedName>
    <definedName name="plk">[0]!EGERG</definedName>
    <definedName name="plo" localSheetId="21">'산출-j'!ㅠㅜㅎ</definedName>
    <definedName name="plo" localSheetId="20">'산출-m'!ㅠㅜㅎ</definedName>
    <definedName name="plo">[0]!ㅠㅜㅎ</definedName>
    <definedName name="PN" localSheetId="5">#REF!</definedName>
    <definedName name="PN" localSheetId="12">#REF!</definedName>
    <definedName name="PN" localSheetId="19">#REF!</definedName>
    <definedName name="PN">#REF!</definedName>
    <definedName name="poi" localSheetId="21">'산출-j'!HBHG</definedName>
    <definedName name="poi" localSheetId="20">'산출-m'!HBHG</definedName>
    <definedName name="poi">[0]!HBHG</definedName>
    <definedName name="POL" localSheetId="21">'산출-j'!HGG</definedName>
    <definedName name="POL" localSheetId="20">'산출-m'!HGG</definedName>
    <definedName name="POL">[0]!HGG</definedName>
    <definedName name="POP" localSheetId="5">#REF!,#REF!</definedName>
    <definedName name="POP" localSheetId="12">#REF!,#REF!</definedName>
    <definedName name="POP" localSheetId="19">#REF!,#REF!</definedName>
    <definedName name="POP">#REF!,#REF!</definedName>
    <definedName name="ppl" localSheetId="21">'산출-j'!jhg</definedName>
    <definedName name="ppl" localSheetId="20">'산출-m'!jhg</definedName>
    <definedName name="ppl">[0]!jhg</definedName>
    <definedName name="PPP" localSheetId="5">#REF!,#REF!</definedName>
    <definedName name="PPP" localSheetId="12">#REF!,#REF!</definedName>
    <definedName name="PPP" localSheetId="19">#REF!,#REF!</definedName>
    <definedName name="PPP">#REF!,#REF!</definedName>
    <definedName name="PRINT.TIELES">#REF!</definedName>
    <definedName name="PRINT.TITELS" localSheetId="5">#REF!</definedName>
    <definedName name="PRINT.TITELS" localSheetId="12">#REF!</definedName>
    <definedName name="PRINT.TITELS" localSheetId="19">#REF!</definedName>
    <definedName name="PRINT.TITELS">#REF!</definedName>
    <definedName name="PRINT.TITLES">#REF!</definedName>
    <definedName name="_xlnm.Print_Area" localSheetId="15">'공량산출근거서-EF'!$A$1:$P$51</definedName>
    <definedName name="_xlnm.Print_Area" localSheetId="8">'공량산출근거서-MF'!$A$1:$P$51</definedName>
    <definedName name="_xlnm.Print_Area" localSheetId="14">'공종별내역서-EF'!$A$1:$M$99</definedName>
    <definedName name="_xlnm.Print_Area" localSheetId="7">'공종별내역서-MF'!$A$1:$M$171</definedName>
    <definedName name="_xlnm.Print_Area" localSheetId="13">'공종별집계표-EF'!$A$1:$M$27</definedName>
    <definedName name="_xlnm.Print_Area" localSheetId="6">'공종별집계표-MF'!$A$1:$M$27</definedName>
    <definedName name="_xlnm.Print_Area" localSheetId="4">공종별총괄집계표!$A$1:$M$26</definedName>
    <definedName name="_xlnm.Print_Area" localSheetId="18">'단가대비표-EF'!$A$1:$X$32</definedName>
    <definedName name="_xlnm.Print_Area" localSheetId="11">'단가대비표-MF'!$A$1:$X$76</definedName>
    <definedName name="_xlnm.Print_Area" localSheetId="20">'산출-m'!$A$1:$H$89</definedName>
    <definedName name="_xlnm.Print_Area" localSheetId="1">설계서!$A$1:$K$16</definedName>
    <definedName name="_xlnm.Print_Area" localSheetId="17">'일위대가-EF'!$A$1:$M$53</definedName>
    <definedName name="_xlnm.Print_Area" localSheetId="10">'일위대가-MF'!$A$1:$M$221</definedName>
    <definedName name="_xlnm.Print_Area" localSheetId="16">'일위대가목록-EF'!$A$1:$M$12</definedName>
    <definedName name="_xlnm.Print_Area" localSheetId="9">'일위대가목록-MF'!$A$1:$M$36</definedName>
    <definedName name="PRINT_T">#REF!</definedName>
    <definedName name="print_tieles">#REF!</definedName>
    <definedName name="print_titele">#REF!</definedName>
    <definedName name="PRINT_TITELES">#REF!</definedName>
    <definedName name="_xlnm.Print_Titles" localSheetId="15">'공량산출근거서-EF'!$1:$3</definedName>
    <definedName name="_xlnm.Print_Titles" localSheetId="8">'공량산출근거서-MF'!$1:$3</definedName>
    <definedName name="_xlnm.Print_Titles" localSheetId="14">'공종별내역서-EF'!$1:$3</definedName>
    <definedName name="_xlnm.Print_Titles" localSheetId="7">'공종별내역서-MF'!$1:$3</definedName>
    <definedName name="_xlnm.Print_Titles" localSheetId="13">'공종별집계표-EF'!$1:$4</definedName>
    <definedName name="_xlnm.Print_Titles" localSheetId="6">'공종별집계표-MF'!$1:$4</definedName>
    <definedName name="_xlnm.Print_Titles" localSheetId="4">공종별총괄집계표!$1:$4</definedName>
    <definedName name="_xlnm.Print_Titles" localSheetId="5">#REF!</definedName>
    <definedName name="_xlnm.Print_Titles" localSheetId="12">#REF!</definedName>
    <definedName name="_xlnm.Print_Titles" localSheetId="18">'단가대비표-EF'!$1:$4</definedName>
    <definedName name="_xlnm.Print_Titles" localSheetId="11">'단가대비표-MF'!$1:$4</definedName>
    <definedName name="_xlnm.Print_Titles" localSheetId="21">'산출-j'!$1:$4</definedName>
    <definedName name="_xlnm.Print_Titles" localSheetId="20">'산출-m'!$1:$4</definedName>
    <definedName name="_xlnm.Print_Titles" localSheetId="19">#REF!</definedName>
    <definedName name="_xlnm.Print_Titles" localSheetId="3">원가계산서!$1:$3</definedName>
    <definedName name="_xlnm.Print_Titles" localSheetId="17">'일위대가-EF'!$1:$3</definedName>
    <definedName name="_xlnm.Print_Titles" localSheetId="10">'일위대가-MF'!$1:$3</definedName>
    <definedName name="_xlnm.Print_Titles" localSheetId="16">'일위대가목록-EF'!$1:$3</definedName>
    <definedName name="_xlnm.Print_Titles" localSheetId="9">'일위대가목록-MF'!$1:$3</definedName>
    <definedName name="_xlnm.Print_Titles">#REF!</definedName>
    <definedName name="PRO" localSheetId="5">#REF!</definedName>
    <definedName name="PRO" localSheetId="12">#REF!</definedName>
    <definedName name="PRO" localSheetId="19">#REF!</definedName>
    <definedName name="PRO">#REF!</definedName>
    <definedName name="PTOT" localSheetId="5">#REF!</definedName>
    <definedName name="PTOT" localSheetId="12">#REF!</definedName>
    <definedName name="PTOT" localSheetId="19">#REF!</definedName>
    <definedName name="PTOT">#REF!</definedName>
    <definedName name="PY">#N/A</definedName>
    <definedName name="Q3WEE" hidden="1">{#N/A,#N/A,FALSE,"조골재"}</definedName>
    <definedName name="qas" localSheetId="21">'산출-j'!ㅁㄴㄹㅇㄹ</definedName>
    <definedName name="qas" localSheetId="20">'산출-m'!ㅁㄴㄹㅇㄹ</definedName>
    <definedName name="qas">[0]!ㅁㄴㄹㅇㄹ</definedName>
    <definedName name="qdr" localSheetId="21">'산출-j'!REEG</definedName>
    <definedName name="qdr" localSheetId="20">'산출-m'!REEG</definedName>
    <definedName name="qdr">[0]!REEG</definedName>
    <definedName name="qkqh1" hidden="1">{#N/A,#N/A,FALSE,"명세표"}</definedName>
    <definedName name="QLQL" localSheetId="5">#REF!</definedName>
    <definedName name="QLQL" localSheetId="12">#REF!</definedName>
    <definedName name="QLQL" localSheetId="19">#REF!</definedName>
    <definedName name="QLQL">#REF!</definedName>
    <definedName name="QQ">#REF!</definedName>
    <definedName name="QQA" localSheetId="21">'산출-j'!QQA</definedName>
    <definedName name="QQA" localSheetId="20">'산출-m'!QQA</definedName>
    <definedName name="QQA">#N/A</definedName>
    <definedName name="QQQ" localSheetId="21">'산출-j'!CVDSD</definedName>
    <definedName name="QQQ" localSheetId="20">'산출-m'!CVDSD</definedName>
    <definedName name="QQQ">[0]!CVDSD</definedName>
    <definedName name="qqqqxs" localSheetId="5">#REF!</definedName>
    <definedName name="qqqqxs" localSheetId="12">#REF!</definedName>
    <definedName name="qqqqxs" localSheetId="19">#REF!</definedName>
    <definedName name="qqqqxs">#REF!</definedName>
    <definedName name="QREWQ" localSheetId="21">'산출-j'!FFF</definedName>
    <definedName name="QREWQ" localSheetId="20">'산출-m'!FFF</definedName>
    <definedName name="QREWQ">[0]!FFF</definedName>
    <definedName name="QSR" localSheetId="21">'산출-j'!CDD</definedName>
    <definedName name="QSR" localSheetId="20">'산출-m'!CDD</definedName>
    <definedName name="QSR">[0]!CDD</definedName>
    <definedName name="QSS" localSheetId="21">'산출-j'!MATRO</definedName>
    <definedName name="QSS" localSheetId="20">'산출-m'!MATRO</definedName>
    <definedName name="QSS">[0]!MATRO</definedName>
    <definedName name="QTY" localSheetId="21">'산출-j'!SAF</definedName>
    <definedName name="QTY" localSheetId="20">'산출-m'!SAF</definedName>
    <definedName name="QTY">[0]!SAF</definedName>
    <definedName name="QW" localSheetId="5" hidden="1">#REF!</definedName>
    <definedName name="QW" localSheetId="12" hidden="1">#REF!</definedName>
    <definedName name="QW" localSheetId="19" hidden="1">#REF!</definedName>
    <definedName name="QW" hidden="1">#REF!</definedName>
    <definedName name="qwe" localSheetId="21">'산출-j'!ㅈㅂㄷㄹ</definedName>
    <definedName name="qwe" localSheetId="20">'산출-m'!ㅈㅂㄷㄹ</definedName>
    <definedName name="qwe">[0]!ㅈㅂㄷㄹ</definedName>
    <definedName name="qwreq" localSheetId="5" hidden="1">#REF!</definedName>
    <definedName name="qwreq" localSheetId="12" hidden="1">#REF!</definedName>
    <definedName name="qwreq" localSheetId="19" hidden="1">#REF!</definedName>
    <definedName name="qwreq" hidden="1">#REF!</definedName>
    <definedName name="QWS" localSheetId="5" hidden="1">#REF!</definedName>
    <definedName name="QWS" localSheetId="12" hidden="1">#REF!</definedName>
    <definedName name="QWS" localSheetId="19" hidden="1">#REF!</definedName>
    <definedName name="QWS" hidden="1">#REF!</definedName>
    <definedName name="RA" localSheetId="21">'산출-j'!RA</definedName>
    <definedName name="RA">[0]!RA</definedName>
    <definedName name="_xlnm.Recorder" localSheetId="5">#REF!</definedName>
    <definedName name="_xlnm.Recorder" localSheetId="12">#REF!</definedName>
    <definedName name="_xlnm.Recorder" localSheetId="19">#REF!</definedName>
    <definedName name="_xlnm.Recorder">#REF!</definedName>
    <definedName name="REEG" localSheetId="21">'산출-j'!REEG</definedName>
    <definedName name="REEG" localSheetId="20">'산출-m'!REEG</definedName>
    <definedName name="REEG">#N/A</definedName>
    <definedName name="REG" localSheetId="5" hidden="1">#REF!</definedName>
    <definedName name="REG" localSheetId="12" hidden="1">#REF!</definedName>
    <definedName name="REG" localSheetId="19" hidden="1">#REF!</definedName>
    <definedName name="REG" hidden="1">#REF!</definedName>
    <definedName name="REGSVTEB" localSheetId="21">'산출-j'!REGSVTEB</definedName>
    <definedName name="REGSVTEB" localSheetId="20">'산출-m'!REGSVTEB</definedName>
    <definedName name="REGSVTEB">#N/A</definedName>
    <definedName name="REMARKS">#N/A</definedName>
    <definedName name="ret" localSheetId="21">'산출-j'!ret</definedName>
    <definedName name="ret" localSheetId="20">'산출-m'!ret</definedName>
    <definedName name="ret">#N/A</definedName>
    <definedName name="REUIHGURI" localSheetId="21">'산출-j'!REUIHGURI</definedName>
    <definedName name="REUIHGURI" localSheetId="20">'산출-m'!REUIHGURI</definedName>
    <definedName name="REUIHGURI">#N/A</definedName>
    <definedName name="reyt" localSheetId="21">'산출-j'!reyt</definedName>
    <definedName name="reyt" localSheetId="20">'산출-m'!reyt</definedName>
    <definedName name="reyt">#N/A</definedName>
    <definedName name="RFG" localSheetId="5">#REF!,#REF!,#REF!</definedName>
    <definedName name="RFG" localSheetId="12">#REF!,#REF!,#REF!</definedName>
    <definedName name="RFG" localSheetId="19">#REF!,#REF!,#REF!</definedName>
    <definedName name="RFG">#REF!,#REF!,#REF!</definedName>
    <definedName name="RFWE" localSheetId="21">'산출-j'!GDF</definedName>
    <definedName name="RFWE" localSheetId="20">'산출-m'!GDF</definedName>
    <definedName name="RFWE">[0]!GDF</definedName>
    <definedName name="rgfg" localSheetId="21">'산출-j'!jhg</definedName>
    <definedName name="rgfg" localSheetId="20">'산출-m'!jhg</definedName>
    <definedName name="rgfg">[0]!jhg</definedName>
    <definedName name="RGR" localSheetId="21">'산출-j'!GDF</definedName>
    <definedName name="RGR" localSheetId="20">'산출-m'!GDF</definedName>
    <definedName name="RGR">[0]!GDF</definedName>
    <definedName name="RGVBF" localSheetId="21">'산출-j'!RGVBF</definedName>
    <definedName name="RGVBF" localSheetId="20">'산출-m'!RGVBF</definedName>
    <definedName name="RGVBF">#N/A</definedName>
    <definedName name="RR" localSheetId="5">#REF!</definedName>
    <definedName name="RR" localSheetId="12">#REF!</definedName>
    <definedName name="RR" localSheetId="19">#REF!</definedName>
    <definedName name="RR">#REF!</definedName>
    <definedName name="RRE" localSheetId="5">#REF!,#REF!</definedName>
    <definedName name="RRE" localSheetId="12">#REF!,#REF!</definedName>
    <definedName name="RRE" localSheetId="19">#REF!,#REF!</definedName>
    <definedName name="RRE">#REF!,#REF!</definedName>
    <definedName name="RRR">#N/A</definedName>
    <definedName name="RT" localSheetId="5">#REF!,#REF!,#REF!</definedName>
    <definedName name="RT" localSheetId="12">#REF!,#REF!,#REF!</definedName>
    <definedName name="RT" localSheetId="19">#REF!,#REF!,#REF!</definedName>
    <definedName name="RT">#REF!,#REF!,#REF!</definedName>
    <definedName name="RT5G" localSheetId="21">'산출-j'!RT5G</definedName>
    <definedName name="RT5G" localSheetId="20">'산출-m'!RT5G</definedName>
    <definedName name="RT5G">#N/A</definedName>
    <definedName name="RTG" localSheetId="21">'산출-j'!EEDD</definedName>
    <definedName name="RTG" localSheetId="20">'산출-m'!EEDD</definedName>
    <definedName name="RTG">[0]!EEDD</definedName>
    <definedName name="rth" localSheetId="5" hidden="1">#REF!</definedName>
    <definedName name="rth" localSheetId="12" hidden="1">#REF!</definedName>
    <definedName name="rth" localSheetId="19" hidden="1">#REF!</definedName>
    <definedName name="rth" hidden="1">#REF!</definedName>
    <definedName name="rthrtu" localSheetId="21">'산출-j'!juyjuy</definedName>
    <definedName name="rthrtu" localSheetId="20">'산출-m'!juyjuy</definedName>
    <definedName name="rthrtu">[0]!juyjuy</definedName>
    <definedName name="RTHT" localSheetId="21">'산출-j'!TTHG</definedName>
    <definedName name="RTHT" localSheetId="20">'산출-m'!TTHG</definedName>
    <definedName name="RTHT">[0]!TTHG</definedName>
    <definedName name="RTU" localSheetId="5">#REF!,#REF!</definedName>
    <definedName name="RTU" localSheetId="12">#REF!,#REF!</definedName>
    <definedName name="RTU" localSheetId="19">#REF!,#REF!</definedName>
    <definedName name="RTU">#REF!,#REF!</definedName>
    <definedName name="rty" localSheetId="5">#REF!,#REF!</definedName>
    <definedName name="rty" localSheetId="12">#REF!,#REF!</definedName>
    <definedName name="rty" localSheetId="19">#REF!,#REF!</definedName>
    <definedName name="rty">#REF!,#REF!</definedName>
    <definedName name="RWER" hidden="1">{#N/A,#N/A,FALSE,"제목"}</definedName>
    <definedName name="S_B" localSheetId="5">#REF!</definedName>
    <definedName name="S_B" localSheetId="12">#REF!</definedName>
    <definedName name="S_B" localSheetId="19">#REF!</definedName>
    <definedName name="S_B">#REF!</definedName>
    <definedName name="S_G" localSheetId="5">#REF!</definedName>
    <definedName name="S_G" localSheetId="12">#REF!</definedName>
    <definedName name="S_G" localSheetId="19">#REF!</definedName>
    <definedName name="S_G">#REF!</definedName>
    <definedName name="S_R" localSheetId="5">#REF!</definedName>
    <definedName name="S_R" localSheetId="12">#REF!</definedName>
    <definedName name="S_R" localSheetId="19">#REF!</definedName>
    <definedName name="S_R">#REF!</definedName>
    <definedName name="S_X" localSheetId="5">#REF!</definedName>
    <definedName name="S_X" localSheetId="12">#REF!</definedName>
    <definedName name="S_X" localSheetId="19">#REF!</definedName>
    <definedName name="S_X">#REF!</definedName>
    <definedName name="S_Y" localSheetId="5">#REF!</definedName>
    <definedName name="S_Y" localSheetId="12">#REF!</definedName>
    <definedName name="S_Y" localSheetId="19">#REF!</definedName>
    <definedName name="S_Y">#REF!</definedName>
    <definedName name="S_Z" localSheetId="5">#REF!</definedName>
    <definedName name="S_Z" localSheetId="12">#REF!</definedName>
    <definedName name="S_Z" localSheetId="19">#REF!</definedName>
    <definedName name="S_Z">#REF!</definedName>
    <definedName name="SADASDA" hidden="1">{#N/A,#N/A,FALSE,"UNIT";#N/A,#N/A,FALSE,"UNIT";#N/A,#N/A,FALSE,"계정"}</definedName>
    <definedName name="SAF" localSheetId="21">'산출-j'!SAF</definedName>
    <definedName name="SAF" localSheetId="20">'산출-m'!SAF</definedName>
    <definedName name="SAF">#N/A</definedName>
    <definedName name="sample" localSheetId="5">#REF!</definedName>
    <definedName name="sample" localSheetId="12">#REF!</definedName>
    <definedName name="sample" localSheetId="19">#REF!</definedName>
    <definedName name="sample">#REF!</definedName>
    <definedName name="SAN" localSheetId="5">#REF!</definedName>
    <definedName name="SAN" localSheetId="12">#REF!</definedName>
    <definedName name="SAN" localSheetId="19">#REF!</definedName>
    <definedName name="SAN">#REF!</definedName>
    <definedName name="SAPBEXdnldView" hidden="1">"41JLQUL0YNPVK3OX98UIGJGNP"</definedName>
    <definedName name="SAPBEXsysID" hidden="1">"BWP"</definedName>
    <definedName name="SDAS" hidden="1">{"'Firr(선)'!$AS$1:$AY$62","'Firr(사)'!$AS$1:$AY$62","'Firr(회)'!$AS$1:$AY$62","'Firr(선)'!$L$1:$V$62","'Firr(사)'!$L$1:$V$62","'Firr(회)'!$L$1:$V$62"}</definedName>
    <definedName name="sdasq" localSheetId="5">#REF!</definedName>
    <definedName name="sdasq" localSheetId="12">#REF!</definedName>
    <definedName name="sdasq" localSheetId="19">#REF!</definedName>
    <definedName name="sdasq">#REF!</definedName>
    <definedName name="SDAVF" localSheetId="21">'산출-j'!GVHBG</definedName>
    <definedName name="SDAVF" localSheetId="20">'산출-m'!GVHBG</definedName>
    <definedName name="SDAVF">[0]!GVHBG</definedName>
    <definedName name="SDC" localSheetId="5">#REF!,#REF!</definedName>
    <definedName name="SDC" localSheetId="12">#REF!,#REF!</definedName>
    <definedName name="SDC" localSheetId="19">#REF!,#REF!</definedName>
    <definedName name="SDC">#REF!,#REF!</definedName>
    <definedName name="SdcdF" localSheetId="21">'산출-j'!NBBV</definedName>
    <definedName name="SdcdF" localSheetId="20">'산출-m'!NBBV</definedName>
    <definedName name="SdcdF">[0]!NBBV</definedName>
    <definedName name="SDD" localSheetId="21">'산출-j'!TRR</definedName>
    <definedName name="SDD" localSheetId="20">'산출-m'!TRR</definedName>
    <definedName name="SDD">[0]!TRR</definedName>
    <definedName name="SDF" localSheetId="5">#REF!</definedName>
    <definedName name="SDF" localSheetId="12">#REF!</definedName>
    <definedName name="SDF" localSheetId="19">#REF!</definedName>
    <definedName name="SDF">#REF!</definedName>
    <definedName name="SDG" localSheetId="21">'산출-j'!ㄷㄹㅈ</definedName>
    <definedName name="SDG" localSheetId="20">'산출-m'!ㄷㄹㅈ</definedName>
    <definedName name="SDG">[0]!ㄷㄹㅈ</definedName>
    <definedName name="SDK" localSheetId="5">#REF!,#REF!</definedName>
    <definedName name="SDK" localSheetId="12">#REF!,#REF!</definedName>
    <definedName name="SDK" localSheetId="19">#REF!,#REF!</definedName>
    <definedName name="SDK">#REF!,#REF!</definedName>
    <definedName name="SDL">#N/A</definedName>
    <definedName name="sdqwq" localSheetId="5">#REF!</definedName>
    <definedName name="sdqwq" localSheetId="12">#REF!</definedName>
    <definedName name="sdqwq" localSheetId="19">#REF!</definedName>
    <definedName name="sdqwq">#REF!</definedName>
    <definedName name="SDRFE" localSheetId="21">'산출-j'!SDRFE</definedName>
    <definedName name="SDRFE" localSheetId="20">'산출-m'!SDRFE</definedName>
    <definedName name="SDRFE">#N/A</definedName>
    <definedName name="sdsd" localSheetId="21">'산출-j'!jhg</definedName>
    <definedName name="sdsd" localSheetId="20">'산출-m'!jhg</definedName>
    <definedName name="sdsd">[0]!jhg</definedName>
    <definedName name="sdv" localSheetId="21">'산출-j'!uiy</definedName>
    <definedName name="sdv" localSheetId="20">'산출-m'!uiy</definedName>
    <definedName name="sdv">[0]!uiy</definedName>
    <definedName name="SDVF" localSheetId="21">'산출-j'!SDVF</definedName>
    <definedName name="SDVF" localSheetId="20">'산출-m'!SDVF</definedName>
    <definedName name="SDVF">#N/A</definedName>
    <definedName name="SER" localSheetId="5">#REF!</definedName>
    <definedName name="SER" localSheetId="12">#REF!</definedName>
    <definedName name="SER" localSheetId="19">#REF!</definedName>
    <definedName name="SER">#REF!</definedName>
    <definedName name="SERT" localSheetId="5">#REF!</definedName>
    <definedName name="SERT" localSheetId="12">#REF!</definedName>
    <definedName name="SERT" localSheetId="19">#REF!</definedName>
    <definedName name="SERT">#REF!</definedName>
    <definedName name="sfd" localSheetId="21">'산출-j'!sfd</definedName>
    <definedName name="sfd" localSheetId="20">'산출-m'!sfd</definedName>
    <definedName name="sfd">#N/A</definedName>
    <definedName name="sfdgsd" localSheetId="5" hidden="1">#REF!</definedName>
    <definedName name="sfdgsd" localSheetId="12" hidden="1">#REF!</definedName>
    <definedName name="sfdgsd" localSheetId="19" hidden="1">#REF!</definedName>
    <definedName name="sfdgsd" hidden="1">#REF!</definedName>
    <definedName name="sfgsdfd" localSheetId="5" hidden="1">#REF!</definedName>
    <definedName name="sfgsdfd" localSheetId="12" hidden="1">#REF!</definedName>
    <definedName name="sfgsdfd" localSheetId="19" hidden="1">#REF!</definedName>
    <definedName name="sfgsdfd" hidden="1">#REF!</definedName>
    <definedName name="SFH" localSheetId="21">'산출-j'!ㅗㅠㅎㄹ</definedName>
    <definedName name="SFH" localSheetId="20">'산출-m'!ㅗㅠㅎㄹ</definedName>
    <definedName name="SFH">[0]!ㅗㅠㅎㄹ</definedName>
    <definedName name="SFT">#N/A</definedName>
    <definedName name="SGARETER" localSheetId="5" hidden="1">#REF!</definedName>
    <definedName name="SGARETER" localSheetId="12" hidden="1">#REF!</definedName>
    <definedName name="SGARETER" localSheetId="19" hidden="1">#REF!</definedName>
    <definedName name="SGARETER" hidden="1">#REF!</definedName>
    <definedName name="SHDR">#N/A</definedName>
    <definedName name="SHEET" localSheetId="5">#REF!</definedName>
    <definedName name="SHEET" localSheetId="12">#REF!</definedName>
    <definedName name="SHEET" localSheetId="19">#REF!</definedName>
    <definedName name="SHEET">#REF!</definedName>
    <definedName name="sheet1" localSheetId="5">#REF!</definedName>
    <definedName name="sheet1" localSheetId="12">#REF!</definedName>
    <definedName name="sheet1" localSheetId="19">#REF!</definedName>
    <definedName name="sheet1">#REF!</definedName>
    <definedName name="SHEET56" localSheetId="5">#REF!</definedName>
    <definedName name="SHEET56" localSheetId="12">#REF!</definedName>
    <definedName name="SHEET56" localSheetId="19">#REF!</definedName>
    <definedName name="SHEET56">#REF!</definedName>
    <definedName name="SI" localSheetId="5">#REF!</definedName>
    <definedName name="SI" localSheetId="12">#REF!</definedName>
    <definedName name="SI" localSheetId="19">#REF!</definedName>
    <definedName name="SI">#REF!</definedName>
    <definedName name="SIDE" localSheetId="5">#REF!</definedName>
    <definedName name="SIDE" localSheetId="12">#REF!</definedName>
    <definedName name="SIDE" localSheetId="19">#REF!</definedName>
    <definedName name="SIDE">#REF!</definedName>
    <definedName name="SIS" localSheetId="21">'산출-j'!NNF</definedName>
    <definedName name="SIS" localSheetId="20">'산출-m'!NNF</definedName>
    <definedName name="SIS">[0]!NNF</definedName>
    <definedName name="SLID" localSheetId="5">#REF!</definedName>
    <definedName name="SLID" localSheetId="12">#REF!</definedName>
    <definedName name="SLID" localSheetId="19">#REF!</definedName>
    <definedName name="SLID">#REF!</definedName>
    <definedName name="SOC" localSheetId="21">'산출-j'!OIU</definedName>
    <definedName name="SOC" localSheetId="20">'산출-m'!OIU</definedName>
    <definedName name="SOC">[0]!OIU</definedName>
    <definedName name="solver_adj" localSheetId="5" hidden="1">#REF!,#REF!</definedName>
    <definedName name="solver_adj" localSheetId="12" hidden="1">#REF!,#REF!</definedName>
    <definedName name="solver_adj" localSheetId="19" hidden="1">#REF!,#REF!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localSheetId="5" hidden="1">#REF!</definedName>
    <definedName name="solver_opt" localSheetId="12" hidden="1">#REF!</definedName>
    <definedName name="solver_opt" localSheetId="19" hidden="1">#REF!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0</definedName>
    <definedName name="solver_sho" hidden="1">0</definedName>
    <definedName name="solver_tim" hidden="1">100</definedName>
    <definedName name="solver_tmp" localSheetId="5" hidden="1">#REF!,#REF!</definedName>
    <definedName name="solver_tmp" localSheetId="12" hidden="1">#REF!,#REF!</definedName>
    <definedName name="solver_tmp" localSheetId="19" hidden="1">#REF!,#REF!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CODE">#N/A</definedName>
    <definedName name="SOS" localSheetId="21">'산출-j'!MATRO</definedName>
    <definedName name="SOS" localSheetId="20">'산출-m'!MATRO</definedName>
    <definedName name="SOS">[0]!MATRO</definedName>
    <definedName name="SPLICE" localSheetId="5">#REF!</definedName>
    <definedName name="SPLICE" localSheetId="12">#REF!</definedName>
    <definedName name="SPLICE" localSheetId="19">#REF!</definedName>
    <definedName name="SPLICE">#REF!</definedName>
    <definedName name="SQ" localSheetId="5">#REF!</definedName>
    <definedName name="SQ" localSheetId="12">#REF!</definedName>
    <definedName name="SQ" localSheetId="19">#REF!</definedName>
    <definedName name="SQ">#REF!</definedName>
    <definedName name="sr" localSheetId="5">#REF!,#REF!</definedName>
    <definedName name="sr" localSheetId="12">#REF!,#REF!</definedName>
    <definedName name="sr" localSheetId="19">#REF!,#REF!</definedName>
    <definedName name="sr">#REF!,#REF!</definedName>
    <definedName name="SS" localSheetId="5">#REF!</definedName>
    <definedName name="SS" localSheetId="12">#REF!</definedName>
    <definedName name="SS" localSheetId="19">#REF!</definedName>
    <definedName name="SS">#REF!</definedName>
    <definedName name="SSD">#N/A</definedName>
    <definedName name="SSR" localSheetId="21">'산출-j'!SSR</definedName>
    <definedName name="SSR" localSheetId="20">'산출-m'!SSR</definedName>
    <definedName name="SSR">#N/A</definedName>
    <definedName name="SSS" localSheetId="5">#REF!</definedName>
    <definedName name="SSS" localSheetId="12">#REF!</definedName>
    <definedName name="SSS" localSheetId="19">#REF!</definedName>
    <definedName name="SSS">#REF!</definedName>
    <definedName name="SSSC" localSheetId="21">'산출-j'!CCF</definedName>
    <definedName name="SSSC" localSheetId="20">'산출-m'!CCF</definedName>
    <definedName name="SSSC">[0]!CCF</definedName>
    <definedName name="SSSS" localSheetId="5">#REF!</definedName>
    <definedName name="SSSS" localSheetId="12">#REF!</definedName>
    <definedName name="SSSS" localSheetId="19">#REF!</definedName>
    <definedName name="SSSS">#REF!</definedName>
    <definedName name="SSSSS" localSheetId="5">#REF!</definedName>
    <definedName name="SSSSS" localSheetId="12">#REF!</definedName>
    <definedName name="SSSSS" localSheetId="19">#REF!</definedName>
    <definedName name="SSSSS">#REF!</definedName>
    <definedName name="SSSSSS" localSheetId="5">#REF!</definedName>
    <definedName name="SSSSSS" localSheetId="12">#REF!</definedName>
    <definedName name="SSSSSS" localSheetId="19">#REF!</definedName>
    <definedName name="SSSSSS">#REF!</definedName>
    <definedName name="SSVS" localSheetId="5">#REF!</definedName>
    <definedName name="SSVS" localSheetId="12">#REF!</definedName>
    <definedName name="SSVS" localSheetId="19">#REF!</definedName>
    <definedName name="SSVS">#REF!</definedName>
    <definedName name="SSW" localSheetId="5">#REF!,#REF!</definedName>
    <definedName name="SSW" localSheetId="12">#REF!,#REF!</definedName>
    <definedName name="SSW" localSheetId="19">#REF!,#REF!</definedName>
    <definedName name="SSW">#REF!,#REF!</definedName>
    <definedName name="SSX" localSheetId="21">'산출-j'!SSX</definedName>
    <definedName name="SSX" localSheetId="20">'산출-m'!SSX</definedName>
    <definedName name="SSX">#N/A</definedName>
    <definedName name="SUBT1">#REF!</definedName>
    <definedName name="SUBT2" localSheetId="5">#REF!</definedName>
    <definedName name="SUBT2" localSheetId="12">#REF!</definedName>
    <definedName name="SUBT2" localSheetId="19">#REF!</definedName>
    <definedName name="SUBT2">#REF!</definedName>
    <definedName name="SUBT3" localSheetId="5">#REF!</definedName>
    <definedName name="SUBT3" localSheetId="12">#REF!</definedName>
    <definedName name="SUBT3" localSheetId="19">#REF!</definedName>
    <definedName name="SUBT3">#REF!</definedName>
    <definedName name="SVFGSF" localSheetId="21">'산출-j'!KJH</definedName>
    <definedName name="SVFGSF" localSheetId="20">'산출-m'!KJH</definedName>
    <definedName name="SVFGSF">[0]!KJH</definedName>
    <definedName name="Swvu.매출입." localSheetId="5" hidden="1">#REF!</definedName>
    <definedName name="Swvu.매출입." localSheetId="12" hidden="1">#REF!</definedName>
    <definedName name="Swvu.매출입." localSheetId="19" hidden="1">#REF!</definedName>
    <definedName name="Swvu.매출입." hidden="1">#REF!</definedName>
    <definedName name="SXXS">#N/A</definedName>
    <definedName name="SZVFGG" localSheetId="21">'산출-j'!REEG</definedName>
    <definedName name="SZVFGG" localSheetId="20">'산출-m'!REEG</definedName>
    <definedName name="SZVFGG">[0]!REEG</definedName>
    <definedName name="T">#N/A</definedName>
    <definedName name="T_AMOUNT">#N/A</definedName>
    <definedName name="T_UPRICE">#N/A</definedName>
    <definedName name="T10M" localSheetId="5">#REF!</definedName>
    <definedName name="T10M" localSheetId="12">#REF!</definedName>
    <definedName name="T10M" localSheetId="19">#REF!</definedName>
    <definedName name="T10M">#REF!</definedName>
    <definedName name="T10P" localSheetId="5">#REF!</definedName>
    <definedName name="T10P" localSheetId="12">#REF!</definedName>
    <definedName name="T10P" localSheetId="19">#REF!</definedName>
    <definedName name="T10P">#REF!</definedName>
    <definedName name="T11M" localSheetId="5">#REF!</definedName>
    <definedName name="T11M" localSheetId="12">#REF!</definedName>
    <definedName name="T11M" localSheetId="19">#REF!</definedName>
    <definedName name="T11M">#REF!</definedName>
    <definedName name="T11P" localSheetId="5">#REF!</definedName>
    <definedName name="T11P" localSheetId="12">#REF!</definedName>
    <definedName name="T11P" localSheetId="19">#REF!</definedName>
    <definedName name="T11P">#REF!</definedName>
    <definedName name="T12M" localSheetId="5">#REF!</definedName>
    <definedName name="T12M" localSheetId="12">#REF!</definedName>
    <definedName name="T12M" localSheetId="19">#REF!</definedName>
    <definedName name="T12M">#REF!</definedName>
    <definedName name="T12P" localSheetId="5">#REF!</definedName>
    <definedName name="T12P" localSheetId="12">#REF!</definedName>
    <definedName name="T12P" localSheetId="19">#REF!</definedName>
    <definedName name="T12P">#REF!</definedName>
    <definedName name="T13M" localSheetId="5">#REF!</definedName>
    <definedName name="T13M" localSheetId="12">#REF!</definedName>
    <definedName name="T13M" localSheetId="19">#REF!</definedName>
    <definedName name="T13M">#REF!</definedName>
    <definedName name="T13P" localSheetId="5">#REF!</definedName>
    <definedName name="T13P" localSheetId="12">#REF!</definedName>
    <definedName name="T13P" localSheetId="19">#REF!</definedName>
    <definedName name="T13P">#REF!</definedName>
    <definedName name="T14M" localSheetId="5">#REF!</definedName>
    <definedName name="T14M" localSheetId="12">#REF!</definedName>
    <definedName name="T14M" localSheetId="19">#REF!</definedName>
    <definedName name="T14M">#REF!</definedName>
    <definedName name="T14P" localSheetId="5">#REF!</definedName>
    <definedName name="T14P" localSheetId="12">#REF!</definedName>
    <definedName name="T14P" localSheetId="19">#REF!</definedName>
    <definedName name="T14P">#REF!</definedName>
    <definedName name="T15M" localSheetId="5">#REF!</definedName>
    <definedName name="T15M" localSheetId="12">#REF!</definedName>
    <definedName name="T15M" localSheetId="19">#REF!</definedName>
    <definedName name="T15M">#REF!</definedName>
    <definedName name="T15P" localSheetId="5">#REF!</definedName>
    <definedName name="T15P" localSheetId="12">#REF!</definedName>
    <definedName name="T15P" localSheetId="19">#REF!</definedName>
    <definedName name="T15P">#REF!</definedName>
    <definedName name="T16M" localSheetId="5">#REF!</definedName>
    <definedName name="T16M" localSheetId="12">#REF!</definedName>
    <definedName name="T16M" localSheetId="19">#REF!</definedName>
    <definedName name="T16M">#REF!</definedName>
    <definedName name="T16P" localSheetId="5">#REF!</definedName>
    <definedName name="T16P" localSheetId="12">#REF!</definedName>
    <definedName name="T16P" localSheetId="19">#REF!</definedName>
    <definedName name="T16P">#REF!</definedName>
    <definedName name="T17M" localSheetId="5">#REF!</definedName>
    <definedName name="T17M" localSheetId="12">#REF!</definedName>
    <definedName name="T17M" localSheetId="19">#REF!</definedName>
    <definedName name="T17M">#REF!</definedName>
    <definedName name="T17P" localSheetId="5">#REF!</definedName>
    <definedName name="T17P" localSheetId="12">#REF!</definedName>
    <definedName name="T17P" localSheetId="19">#REF!</definedName>
    <definedName name="T17P">#REF!</definedName>
    <definedName name="T18M" localSheetId="5">#REF!</definedName>
    <definedName name="T18M" localSheetId="12">#REF!</definedName>
    <definedName name="T18M" localSheetId="19">#REF!</definedName>
    <definedName name="T18M">#REF!</definedName>
    <definedName name="T18P" localSheetId="5">#REF!</definedName>
    <definedName name="T18P" localSheetId="12">#REF!</definedName>
    <definedName name="T18P" localSheetId="19">#REF!</definedName>
    <definedName name="T18P">#REF!</definedName>
    <definedName name="T19M" localSheetId="5">#REF!</definedName>
    <definedName name="T19M" localSheetId="12">#REF!</definedName>
    <definedName name="T19M" localSheetId="19">#REF!</definedName>
    <definedName name="T19M">#REF!</definedName>
    <definedName name="T19P" localSheetId="5">#REF!</definedName>
    <definedName name="T19P" localSheetId="12">#REF!</definedName>
    <definedName name="T19P" localSheetId="19">#REF!</definedName>
    <definedName name="T19P">#REF!</definedName>
    <definedName name="T1E" localSheetId="5">#REF!</definedName>
    <definedName name="T1E" localSheetId="12">#REF!</definedName>
    <definedName name="T1E" localSheetId="19">#REF!</definedName>
    <definedName name="T1E">#REF!</definedName>
    <definedName name="T1M" localSheetId="5">#REF!</definedName>
    <definedName name="T1M" localSheetId="12">#REF!</definedName>
    <definedName name="T1M" localSheetId="19">#REF!</definedName>
    <definedName name="T1M">#REF!</definedName>
    <definedName name="T1P" localSheetId="5">#REF!</definedName>
    <definedName name="T1P" localSheetId="12">#REF!</definedName>
    <definedName name="T1P" localSheetId="19">#REF!</definedName>
    <definedName name="T1P">#REF!</definedName>
    <definedName name="T20M" localSheetId="5">#REF!</definedName>
    <definedName name="T20M" localSheetId="12">#REF!</definedName>
    <definedName name="T20M" localSheetId="19">#REF!</definedName>
    <definedName name="T20M">#REF!</definedName>
    <definedName name="T20P" localSheetId="5">#REF!</definedName>
    <definedName name="T20P" localSheetId="12">#REF!</definedName>
    <definedName name="T20P" localSheetId="19">#REF!</definedName>
    <definedName name="T20P">#REF!</definedName>
    <definedName name="T21M" localSheetId="5">#REF!</definedName>
    <definedName name="T21M" localSheetId="12">#REF!</definedName>
    <definedName name="T21M" localSheetId="19">#REF!</definedName>
    <definedName name="T21M">#REF!</definedName>
    <definedName name="T21P" localSheetId="5">#REF!</definedName>
    <definedName name="T21P" localSheetId="12">#REF!</definedName>
    <definedName name="T21P" localSheetId="19">#REF!</definedName>
    <definedName name="T21P">#REF!</definedName>
    <definedName name="T22E" localSheetId="5">#REF!</definedName>
    <definedName name="T22E" localSheetId="12">#REF!</definedName>
    <definedName name="T22E" localSheetId="19">#REF!</definedName>
    <definedName name="T22E">#REF!</definedName>
    <definedName name="T23M" localSheetId="5">#REF!</definedName>
    <definedName name="T23M" localSheetId="12">#REF!</definedName>
    <definedName name="T23M" localSheetId="19">#REF!</definedName>
    <definedName name="T23M">#REF!</definedName>
    <definedName name="T23P" localSheetId="5">#REF!</definedName>
    <definedName name="T23P" localSheetId="12">#REF!</definedName>
    <definedName name="T23P" localSheetId="19">#REF!</definedName>
    <definedName name="T23P">#REF!</definedName>
    <definedName name="T24M" localSheetId="5">#REF!</definedName>
    <definedName name="T24M" localSheetId="12">#REF!</definedName>
    <definedName name="T24M" localSheetId="19">#REF!</definedName>
    <definedName name="T24M">#REF!</definedName>
    <definedName name="T24P" localSheetId="5">#REF!</definedName>
    <definedName name="T24P" localSheetId="12">#REF!</definedName>
    <definedName name="T24P" localSheetId="19">#REF!</definedName>
    <definedName name="T24P">#REF!</definedName>
    <definedName name="T2E" localSheetId="5">#REF!</definedName>
    <definedName name="T2E" localSheetId="12">#REF!</definedName>
    <definedName name="T2E" localSheetId="19">#REF!</definedName>
    <definedName name="T2E">#REF!</definedName>
    <definedName name="T2M" localSheetId="5">#REF!</definedName>
    <definedName name="T2M" localSheetId="12">#REF!</definedName>
    <definedName name="T2M" localSheetId="19">#REF!</definedName>
    <definedName name="T2M">#REF!</definedName>
    <definedName name="T2P" localSheetId="5">#REF!</definedName>
    <definedName name="T2P" localSheetId="12">#REF!</definedName>
    <definedName name="T2P" localSheetId="19">#REF!</definedName>
    <definedName name="T2P">#REF!</definedName>
    <definedName name="T3P" localSheetId="5">#REF!</definedName>
    <definedName name="T3P" localSheetId="12">#REF!</definedName>
    <definedName name="T3P" localSheetId="19">#REF!</definedName>
    <definedName name="T3P">#REF!</definedName>
    <definedName name="T4M" localSheetId="5">#REF!</definedName>
    <definedName name="T4M" localSheetId="12">#REF!</definedName>
    <definedName name="T4M" localSheetId="19">#REF!</definedName>
    <definedName name="T4M">#REF!</definedName>
    <definedName name="T4P" localSheetId="5">#REF!</definedName>
    <definedName name="T4P" localSheetId="12">#REF!</definedName>
    <definedName name="T4P" localSheetId="19">#REF!</definedName>
    <definedName name="T4P">#REF!</definedName>
    <definedName name="T5M" localSheetId="5">#REF!</definedName>
    <definedName name="T5M" localSheetId="12">#REF!</definedName>
    <definedName name="T5M" localSheetId="19">#REF!</definedName>
    <definedName name="T5M">#REF!</definedName>
    <definedName name="T5P" localSheetId="5">#REF!</definedName>
    <definedName name="T5P" localSheetId="12">#REF!</definedName>
    <definedName name="T5P" localSheetId="19">#REF!</definedName>
    <definedName name="T5P">#REF!</definedName>
    <definedName name="T6M" localSheetId="5">#REF!</definedName>
    <definedName name="T6M" localSheetId="12">#REF!</definedName>
    <definedName name="T6M" localSheetId="19">#REF!</definedName>
    <definedName name="T6M">#REF!</definedName>
    <definedName name="T6P" localSheetId="5">#REF!</definedName>
    <definedName name="T6P" localSheetId="12">#REF!</definedName>
    <definedName name="T6P" localSheetId="19">#REF!</definedName>
    <definedName name="T6P">#REF!</definedName>
    <definedName name="T7M" localSheetId="5">#REF!</definedName>
    <definedName name="T7M" localSheetId="12">#REF!</definedName>
    <definedName name="T7M" localSheetId="19">#REF!</definedName>
    <definedName name="T7M">#REF!</definedName>
    <definedName name="T7P" localSheetId="5">#REF!</definedName>
    <definedName name="T7P" localSheetId="12">#REF!</definedName>
    <definedName name="T7P" localSheetId="19">#REF!</definedName>
    <definedName name="T7P">#REF!</definedName>
    <definedName name="T8M" localSheetId="5">#REF!</definedName>
    <definedName name="T8M" localSheetId="12">#REF!</definedName>
    <definedName name="T8M" localSheetId="19">#REF!</definedName>
    <definedName name="T8M">#REF!</definedName>
    <definedName name="T8P" localSheetId="5">#REF!</definedName>
    <definedName name="T8P" localSheetId="12">#REF!</definedName>
    <definedName name="T8P" localSheetId="19">#REF!</definedName>
    <definedName name="T8P">#REF!</definedName>
    <definedName name="T9M" localSheetId="5">#REF!</definedName>
    <definedName name="T9M" localSheetId="12">#REF!</definedName>
    <definedName name="T9M" localSheetId="19">#REF!</definedName>
    <definedName name="T9M">#REF!</definedName>
    <definedName name="T9P" localSheetId="5">#REF!</definedName>
    <definedName name="T9P" localSheetId="12">#REF!</definedName>
    <definedName name="T9P" localSheetId="19">#REF!</definedName>
    <definedName name="T9P">#REF!</definedName>
    <definedName name="TABLE_10">#REF!</definedName>
    <definedName name="TABLE_11">#REF!</definedName>
    <definedName name="TABLE_12">#REF!</definedName>
    <definedName name="TABLE_13">#REF!</definedName>
    <definedName name="TABLE_16">#REF!</definedName>
    <definedName name="TABLE_17">#REF!</definedName>
    <definedName name="TABLE_18">#REF!</definedName>
    <definedName name="TABLE_19">#REF!</definedName>
    <definedName name="TABLE_20">#REF!</definedName>
    <definedName name="TABLE_21">#REF!</definedName>
    <definedName name="TABLE_22">#REF!</definedName>
    <definedName name="TABLE_3">#REF!</definedName>
    <definedName name="TABLE_4">#REF!</definedName>
    <definedName name="TABLE_5">#REF!</definedName>
    <definedName name="TABLE_6">#REF!</definedName>
    <definedName name="TABLE_7">#REF!</definedName>
    <definedName name="TABLE_8">#REF!</definedName>
    <definedName name="TABLE_9">#REF!</definedName>
    <definedName name="TFG" localSheetId="5">#REF!,#REF!</definedName>
    <definedName name="TFG" localSheetId="12">#REF!,#REF!</definedName>
    <definedName name="TFG" localSheetId="19">#REF!,#REF!</definedName>
    <definedName name="TFG">#REF!,#REF!</definedName>
    <definedName name="TGGG" localSheetId="21">'산출-j'!TGGG</definedName>
    <definedName name="TGGG" localSheetId="20">'산출-m'!TGGG</definedName>
    <definedName name="TGGG">#N/A</definedName>
    <definedName name="TIT" localSheetId="5">#REF!</definedName>
    <definedName name="TIT" localSheetId="12">#REF!</definedName>
    <definedName name="TIT" localSheetId="19">#REF!</definedName>
    <definedName name="TIT">#REF!</definedName>
    <definedName name="tjsfh">#REF!</definedName>
    <definedName name="TKG" localSheetId="5">#REF!,#REF!</definedName>
    <definedName name="TKG" localSheetId="12">#REF!,#REF!</definedName>
    <definedName name="TKG" localSheetId="19">#REF!,#REF!</definedName>
    <definedName name="TKG">#REF!,#REF!</definedName>
    <definedName name="TO">#N/A</definedName>
    <definedName name="TOTAL1" localSheetId="5">#REF!</definedName>
    <definedName name="TOTAL1" localSheetId="12">#REF!</definedName>
    <definedName name="TOTAL1" localSheetId="19">#REF!</definedName>
    <definedName name="TOTAL1">#REF!</definedName>
    <definedName name="TOTAL2" localSheetId="5">#REF!</definedName>
    <definedName name="TOTAL2" localSheetId="12">#REF!</definedName>
    <definedName name="TOTAL2" localSheetId="19">#REF!</definedName>
    <definedName name="TOTAL2">#REF!</definedName>
    <definedName name="TOTAL3" localSheetId="5">#REF!</definedName>
    <definedName name="TOTAL3" localSheetId="12">#REF!</definedName>
    <definedName name="TOTAL3" localSheetId="19">#REF!</definedName>
    <definedName name="TOTAL3">#REF!</definedName>
    <definedName name="TOTAL4" localSheetId="5">#REF!</definedName>
    <definedName name="TOTAL4" localSheetId="12">#REF!</definedName>
    <definedName name="TOTAL4" localSheetId="19">#REF!</definedName>
    <definedName name="TOTAL4">#REF!</definedName>
    <definedName name="tr" localSheetId="5" hidden="1">#REF!</definedName>
    <definedName name="tr" localSheetId="12" hidden="1">#REF!</definedName>
    <definedName name="tr" localSheetId="19" hidden="1">#REF!</definedName>
    <definedName name="tr" hidden="1">#REF!</definedName>
    <definedName name="TR_R" localSheetId="5">#REF!</definedName>
    <definedName name="TR_R" localSheetId="12">#REF!</definedName>
    <definedName name="TR_R" localSheetId="19">#REF!</definedName>
    <definedName name="TR_R">#REF!</definedName>
    <definedName name="TR_X" localSheetId="5">#REF!</definedName>
    <definedName name="TR_X" localSheetId="12">#REF!</definedName>
    <definedName name="TR_X" localSheetId="19">#REF!</definedName>
    <definedName name="TR_X">#REF!</definedName>
    <definedName name="TRR" localSheetId="21">'산출-j'!TRR</definedName>
    <definedName name="TRR" localSheetId="20">'산출-m'!TRR</definedName>
    <definedName name="TRR">#N/A</definedName>
    <definedName name="TRRR" localSheetId="21">'산출-j'!TRRR</definedName>
    <definedName name="TRRR" localSheetId="20">'산출-m'!TRRR</definedName>
    <definedName name="TRRR">#N/A</definedName>
    <definedName name="tryrtg" localSheetId="21">'산출-j'!bvvc</definedName>
    <definedName name="tryrtg" localSheetId="20">'산출-m'!bvvc</definedName>
    <definedName name="tryrtg">[0]!bvvc</definedName>
    <definedName name="TTHG" localSheetId="21">'산출-j'!TTHG</definedName>
    <definedName name="TTHG" localSheetId="20">'산출-m'!TTHG</definedName>
    <definedName name="TTHG">#N/A</definedName>
    <definedName name="TTI" localSheetId="5">#REF!,#REF!,#REF!</definedName>
    <definedName name="TTI" localSheetId="12">#REF!,#REF!,#REF!</definedName>
    <definedName name="TTI" localSheetId="19">#REF!,#REF!,#REF!</definedName>
    <definedName name="TTI">#REF!,#REF!,#REF!</definedName>
    <definedName name="TTR" localSheetId="21">'산출-j'!ㅁㄴㄹㅇㄹ</definedName>
    <definedName name="TTR" localSheetId="20">'산출-m'!ㅁㄴㄹㅇㄹ</definedName>
    <definedName name="TTR">[0]!ㅁㄴㄹㅇㄹ</definedName>
    <definedName name="TTTG" localSheetId="5">#REF!,#REF!</definedName>
    <definedName name="TTTG" localSheetId="12">#REF!,#REF!</definedName>
    <definedName name="TTTG" localSheetId="19">#REF!,#REF!</definedName>
    <definedName name="TTTG">#REF!,#REF!</definedName>
    <definedName name="TTTT" localSheetId="5" hidden="1">#REF!</definedName>
    <definedName name="TTTT" localSheetId="12" hidden="1">#REF!</definedName>
    <definedName name="TTTT" localSheetId="19" hidden="1">#REF!</definedName>
    <definedName name="TTTT" hidden="1">#REF!</definedName>
    <definedName name="TUNVS" localSheetId="21">'산출-j'!ㄷㄹㅈ</definedName>
    <definedName name="TUNVS" localSheetId="20">'산출-m'!ㄷㄹㅈ</definedName>
    <definedName name="TUNVS">[0]!ㄷㄹㅈ</definedName>
    <definedName name="TUR" localSheetId="5" hidden="1">#REF!</definedName>
    <definedName name="TUR" localSheetId="12" hidden="1">#REF!</definedName>
    <definedName name="TUR" localSheetId="19" hidden="1">#REF!</definedName>
    <definedName name="TUR" hidden="1">#REF!</definedName>
    <definedName name="tuu" localSheetId="21">'산출-j'!frt</definedName>
    <definedName name="tuu" localSheetId="20">'산출-m'!frt</definedName>
    <definedName name="tuu">[0]!frt</definedName>
    <definedName name="tye" localSheetId="5" hidden="1">#REF!</definedName>
    <definedName name="tye" localSheetId="12" hidden="1">#REF!</definedName>
    <definedName name="tye" localSheetId="19" hidden="1">#REF!</definedName>
    <definedName name="tye" hidden="1">#REF!</definedName>
    <definedName name="TYH" localSheetId="21">'산출-j'!TYH</definedName>
    <definedName name="TYH" localSheetId="20">'산출-m'!TYH</definedName>
    <definedName name="TYH">#N/A</definedName>
    <definedName name="tyj" localSheetId="21">'산출-j'!tyj</definedName>
    <definedName name="tyj" localSheetId="20">'산출-m'!tyj</definedName>
    <definedName name="tyj">#N/A</definedName>
    <definedName name="TYU" localSheetId="5">#REF!,#REF!</definedName>
    <definedName name="TYU" localSheetId="12">#REF!,#REF!</definedName>
    <definedName name="TYU" localSheetId="19">#REF!,#REF!</definedName>
    <definedName name="TYU">#REF!,#REF!</definedName>
    <definedName name="tyy" localSheetId="21">'산출-j'!reyt</definedName>
    <definedName name="tyy" localSheetId="20">'산출-m'!reyt</definedName>
    <definedName name="tyy">[0]!reyt</definedName>
    <definedName name="UI" localSheetId="5" hidden="1">#REF!</definedName>
    <definedName name="UI" localSheetId="12" hidden="1">#REF!</definedName>
    <definedName name="UI" localSheetId="19" hidden="1">#REF!</definedName>
    <definedName name="UI" hidden="1">#REF!</definedName>
    <definedName name="uiy" localSheetId="21">'산출-j'!uiy</definedName>
    <definedName name="uiy" localSheetId="20">'산출-m'!uiy</definedName>
    <definedName name="uiy">#N/A</definedName>
    <definedName name="UJJ" localSheetId="21">'산출-j'!YHG</definedName>
    <definedName name="UJJ" localSheetId="20">'산출-m'!YHG</definedName>
    <definedName name="UJJ">[0]!YHG</definedName>
    <definedName name="ujy" localSheetId="21">'산출-j'!ret</definedName>
    <definedName name="ujy" localSheetId="20">'산출-m'!ret</definedName>
    <definedName name="ujy">[0]!ret</definedName>
    <definedName name="UL" localSheetId="5">#REF!</definedName>
    <definedName name="UL" localSheetId="12">#REF!</definedName>
    <definedName name="UL" localSheetId="19">#REF!</definedName>
    <definedName name="UL">#REF!</definedName>
    <definedName name="UNIT" localSheetId="5">#REF!</definedName>
    <definedName name="UNIT" localSheetId="12">#REF!</definedName>
    <definedName name="UNIT" localSheetId="19">#REF!</definedName>
    <definedName name="UNIT">#REF!</definedName>
    <definedName name="UUU" localSheetId="21">'산출-j'!UUU</definedName>
    <definedName name="UUU" localSheetId="20">'산출-m'!UUU</definedName>
    <definedName name="UUU">#N/A</definedName>
    <definedName name="UY" localSheetId="5">#REF!</definedName>
    <definedName name="UY" localSheetId="12">#REF!</definedName>
    <definedName name="UY" localSheetId="19">#REF!</definedName>
    <definedName name="UY">#REF!</definedName>
    <definedName name="uyj" localSheetId="21">'산출-j'!tyj</definedName>
    <definedName name="uyj" localSheetId="20">'산출-m'!tyj</definedName>
    <definedName name="uyj">[0]!tyj</definedName>
    <definedName name="UYUY" localSheetId="21">'산출-j'!DGRT</definedName>
    <definedName name="UYUY" localSheetId="20">'산출-m'!DGRT</definedName>
    <definedName name="UYUY">[0]!DGRT</definedName>
    <definedName name="V">#N/A</definedName>
    <definedName name="VB" localSheetId="5">#REF!</definedName>
    <definedName name="VB" localSheetId="12">#REF!</definedName>
    <definedName name="VB" localSheetId="19">#REF!</definedName>
    <definedName name="VB">#REF!</definedName>
    <definedName name="vbc" localSheetId="21">'산출-j'!REGSVTEB</definedName>
    <definedName name="vbc" localSheetId="20">'산출-m'!REGSVTEB</definedName>
    <definedName name="vbc">[0]!REGSVTEB</definedName>
    <definedName name="VBGDH" localSheetId="21">'산출-j'!HBHG</definedName>
    <definedName name="VBGDH" localSheetId="20">'산출-m'!HBHG</definedName>
    <definedName name="VBGDH">[0]!HBHG</definedName>
    <definedName name="vbn" localSheetId="21">'산출-j'!vbn</definedName>
    <definedName name="vbn" localSheetId="20">'산출-m'!vbn</definedName>
    <definedName name="vbn">#N/A</definedName>
    <definedName name="vbnh" localSheetId="21">'산출-j'!ㅗㅠㅎㄹ</definedName>
    <definedName name="vbnh" localSheetId="20">'산출-m'!ㅗㅠㅎㄹ</definedName>
    <definedName name="vbnh">[0]!ㅗㅠㅎㄹ</definedName>
    <definedName name="VBV" localSheetId="21">'산출-j'!RGVBF</definedName>
    <definedName name="VBV" localSheetId="20">'산출-m'!RGVBF</definedName>
    <definedName name="VBV">[0]!RGVBF</definedName>
    <definedName name="vcx" localSheetId="21">'산출-j'!ㅗㅠㅎㄹ</definedName>
    <definedName name="vcx" localSheetId="20">'산출-m'!ㅗㅠㅎㄹ</definedName>
    <definedName name="vcx">[0]!ㅗㅠㅎㄹ</definedName>
    <definedName name="VFJKEH" localSheetId="21">'산출-j'!DDC</definedName>
    <definedName name="VFJKEH" localSheetId="20">'산출-m'!DDC</definedName>
    <definedName name="VFJKEH">[0]!DDC</definedName>
    <definedName name="VFV" localSheetId="21">'산출-j'!ㄷㄹㅈ</definedName>
    <definedName name="VFV" localSheetId="20">'산출-m'!ㄷㄹㅈ</definedName>
    <definedName name="VFV">[0]!ㄷㄹㅈ</definedName>
    <definedName name="VGF" localSheetId="21">'산출-j'!VGF</definedName>
    <definedName name="VGF" localSheetId="20">'산출-m'!VGF</definedName>
    <definedName name="VGF">#N/A</definedName>
    <definedName name="vhj" localSheetId="5">#REF!,#REF!</definedName>
    <definedName name="vhj" localSheetId="12">#REF!,#REF!</definedName>
    <definedName name="vhj" localSheetId="19">#REF!,#REF!</definedName>
    <definedName name="vhj">#REF!,#REF!</definedName>
    <definedName name="vlo" localSheetId="21">'산출-j'!juyjuy</definedName>
    <definedName name="vlo" localSheetId="20">'산출-m'!juyjuy</definedName>
    <definedName name="vlo">[0]!juyjuy</definedName>
    <definedName name="vnb" localSheetId="21">'산출-j'!vnb</definedName>
    <definedName name="vnb" localSheetId="20">'산출-m'!vnb</definedName>
    <definedName name="vnb">#N/A</definedName>
    <definedName name="VNJ" localSheetId="21">'산출-j'!VNJ</definedName>
    <definedName name="VNJ" localSheetId="20">'산출-m'!VNJ</definedName>
    <definedName name="VNJ">#N/A</definedName>
    <definedName name="vvb" localSheetId="21">'산출-j'!ㅌㅊㅍ</definedName>
    <definedName name="vvb" localSheetId="20">'산출-m'!ㅌㅊㅍ</definedName>
    <definedName name="vvb">[0]!ㅌㅊㅍ</definedName>
    <definedName name="VVV" localSheetId="21">'산출-j'!EGERG</definedName>
    <definedName name="VVV" localSheetId="20">'산출-m'!EGERG</definedName>
    <definedName name="VVV">[0]!EGERG</definedName>
    <definedName name="WDDSF" localSheetId="5">#REF!,#REF!,#REF!</definedName>
    <definedName name="WDDSF" localSheetId="12">#REF!,#REF!,#REF!</definedName>
    <definedName name="WDDSF" localSheetId="19">#REF!,#REF!,#REF!</definedName>
    <definedName name="WDDSF">#REF!,#REF!,#REF!</definedName>
    <definedName name="wddw" localSheetId="21">'산출-j'!ㅈㄷㅂㄹ</definedName>
    <definedName name="wddw" localSheetId="20">'산출-m'!ㅈㄷㅂㄹ</definedName>
    <definedName name="wddw">[0]!ㅈㄷㅂㄹ</definedName>
    <definedName name="wdes" localSheetId="21">'산출-j'!vbn</definedName>
    <definedName name="wdes" localSheetId="20">'산출-m'!vbn</definedName>
    <definedName name="wdes">[0]!vbn</definedName>
    <definedName name="WDF" localSheetId="21">'산출-j'!QQA</definedName>
    <definedName name="WDF" localSheetId="20">'산출-m'!QQA</definedName>
    <definedName name="WDF">[0]!QQA</definedName>
    <definedName name="WDFG" localSheetId="5">#REF!,#REF!</definedName>
    <definedName name="WDFG" localSheetId="12">#REF!,#REF!</definedName>
    <definedName name="WDFG" localSheetId="19">#REF!,#REF!</definedName>
    <definedName name="WDFG">#REF!,#REF!</definedName>
    <definedName name="WDV" localSheetId="21">'산출-j'!WDV</definedName>
    <definedName name="WDV" localSheetId="20">'산출-m'!WDV</definedName>
    <definedName name="WDV">#N/A</definedName>
    <definedName name="WE" localSheetId="5" hidden="1">#REF!</definedName>
    <definedName name="WE" localSheetId="12" hidden="1">#REF!</definedName>
    <definedName name="WE" localSheetId="19" hidden="1">#REF!</definedName>
    <definedName name="WE" hidden="1">#REF!</definedName>
    <definedName name="WEF" localSheetId="5">#REF!,#REF!</definedName>
    <definedName name="WEF" localSheetId="12">#REF!,#REF!</definedName>
    <definedName name="WEF" localSheetId="19">#REF!,#REF!</definedName>
    <definedName name="WEF">#REF!,#REF!</definedName>
    <definedName name="WEFDS" localSheetId="21">'산출-j'!MATRO</definedName>
    <definedName name="WEFDS" localSheetId="20">'산출-m'!MATRO</definedName>
    <definedName name="WEFDS">[0]!MATRO</definedName>
    <definedName name="WEQ">#REF!</definedName>
    <definedName name="WER" localSheetId="21">'산출-j'!TRRR</definedName>
    <definedName name="WER" localSheetId="20">'산출-m'!TRRR</definedName>
    <definedName name="WER">[0]!TRRR</definedName>
    <definedName name="WEW" localSheetId="5">#REF!</definedName>
    <definedName name="WEW" localSheetId="12">#REF!</definedName>
    <definedName name="WEW" localSheetId="19">#REF!</definedName>
    <definedName name="WEW">#REF!</definedName>
    <definedName name="WFG" localSheetId="21">'산출-j'!MATRO</definedName>
    <definedName name="WFG" localSheetId="20">'산출-m'!MATRO</definedName>
    <definedName name="WFG">[0]!MATRO</definedName>
    <definedName name="WIRUY" localSheetId="21">'산출-j'!WIRUY</definedName>
    <definedName name="WIRUY" localSheetId="20">'산출-m'!WIRUY</definedName>
    <definedName name="WIRUY">#N/A</definedName>
    <definedName name="WK">#REF!</definedName>
    <definedName name="WLQ" hidden="1">{#N/A,#N/A,FALSE,"명세표"}</definedName>
    <definedName name="wm.조골재1" hidden="1">{#N/A,#N/A,FALSE,"조골재"}</definedName>
    <definedName name="WON" localSheetId="5">#REF!</definedName>
    <definedName name="WON" localSheetId="12">#REF!</definedName>
    <definedName name="WON" localSheetId="19">#REF!</definedName>
    <definedName name="WON">#REF!</definedName>
    <definedName name="wqd" localSheetId="21">'산출-j'!ㅗㅠㅎㄹ</definedName>
    <definedName name="wqd" localSheetId="20">'산출-m'!ㅗㅠㅎㄹ</definedName>
    <definedName name="wqd">[0]!ㅗㅠㅎㄹ</definedName>
    <definedName name="wrn.111." hidden="1">{#N/A,#N/A,FALSE,"제목"}</definedName>
    <definedName name="wrn.2번." hidden="1">{#N/A,#N/A,FALSE,"2~8번"}</definedName>
    <definedName name="wrn.aa." hidden="1">{#N/A,#N/A,FALSE,"UNIT";#N/A,#N/A,FALSE,"UNIT";#N/A,#N/A,FALSE,"계정"}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누계원가" hidden="1">{#N/A,#N/A,FALSE,"제조원가"}</definedName>
    <definedName name="wrn.누계원가." hidden="1">{#N/A,#N/A,FALSE,"제조원가"}</definedName>
    <definedName name="wrn.단가표지." hidden="1">{#N/A,#N/A,FALSE,"단가표지"}</definedName>
    <definedName name="wrn.당월원가." hidden="1">{#N/A,#N/A,FALSE,"제조원가"}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손익._.보고." hidden="1">{#N/A,#N/A,TRUE,"손익보고"}</definedName>
    <definedName name="wrn.송변전공종단가." localSheetId="2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2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신용찬." hidden="1">{#N/A,#N/A,TRUE,"토적및재료집계";#N/A,#N/A,TRUE,"토적및재료집계";#N/A,#N/A,TRUE,"단위량"}</definedName>
    <definedName name="wrn.업체별._.견적공사명." hidden="1">{"SJ - 기본 보기",#N/A,FALSE,"공사별 외주견적"}</definedName>
    <definedName name="wrn.운반시간." hidden="1">{#N/A,#N/A,FALSE,"운반시간"}</definedName>
    <definedName name="wrn.이정표." hidden="1">{#N/A,#N/A,FALSE,"이정표"}</definedName>
    <definedName name="wrn.전열선출서." hidden="1">{#N/A,#N/A,FALSE,"전열산출서"}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준공종단가." localSheetId="2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2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sdf" localSheetId="21">'산출-j'!ret</definedName>
    <definedName name="wsdf" localSheetId="20">'산출-m'!ret</definedName>
    <definedName name="wsdf">[0]!ret</definedName>
    <definedName name="wsg" localSheetId="5">#REF!,#REF!</definedName>
    <definedName name="wsg" localSheetId="12">#REF!,#REF!</definedName>
    <definedName name="wsg" localSheetId="19">#REF!,#REF!</definedName>
    <definedName name="wsg">#REF!,#REF!</definedName>
    <definedName name="WSS" localSheetId="21">'산출-j'!ㅁㄴㄹㅇㄹ</definedName>
    <definedName name="WSS" localSheetId="20">'산출-m'!ㅁㄴㄹㅇㄹ</definedName>
    <definedName name="WSS">[0]!ㅁㄴㄹㅇㄹ</definedName>
    <definedName name="WSVE" localSheetId="5">#REF!</definedName>
    <definedName name="WSVE" localSheetId="12">#REF!</definedName>
    <definedName name="WSVE" localSheetId="19">#REF!</definedName>
    <definedName name="WSVE">#REF!</definedName>
    <definedName name="WSX" localSheetId="21">'산출-j'!WWF</definedName>
    <definedName name="WSX" localSheetId="20">'산출-m'!WWF</definedName>
    <definedName name="WSX">[0]!WWF</definedName>
    <definedName name="wvu.매출입." hidden="1">{TRUE,TRUE,-1.25,-15.5,484.5,239.25,FALSE,TRUE,TRUE,TRUE,0,1,#N/A,1,#N/A,7.07086614173228,8.95121951219512,1,FALSE,FALSE,3,TRUE,1,FALSE,100,"Swvu.매출입.","ACwvu.매출입.",#N/A,FALSE,FALSE,0.38,0.34,1.08,0.9,1,"&amp;C&amp;""바탕체,굵게""&amp;28&amp;E견     적     서","&amp;C&amp;""바탕체,굵게""&amp;20동  원  전  기",FALSE,FALSE,FALSE,FALSE,1,100,#N/A,#N/A,FALSE,FALSE,#N/A,#N/A,FALSE,FALSE,TRUE,9,0,0,FALSE,FALSE,TRUE,TRUE,TRUE}</definedName>
    <definedName name="WWD" localSheetId="5">#REF!</definedName>
    <definedName name="WWD" localSheetId="12">#REF!</definedName>
    <definedName name="WWD" localSheetId="19">#REF!</definedName>
    <definedName name="WWD">#REF!</definedName>
    <definedName name="WWF" localSheetId="21">'산출-j'!WWF</definedName>
    <definedName name="WWF" localSheetId="20">'산출-m'!WWF</definedName>
    <definedName name="WWF">#N/A</definedName>
    <definedName name="WWQ" localSheetId="21">'산출-j'!ㄷㄹㅈ</definedName>
    <definedName name="WWQ" localSheetId="20">'산출-m'!ㄷㄹㅈ</definedName>
    <definedName name="WWQ">[0]!ㄷㄹㅈ</definedName>
    <definedName name="WWR" localSheetId="21">'산출-j'!uiy</definedName>
    <definedName name="WWR" localSheetId="20">'산출-m'!uiy</definedName>
    <definedName name="WWR">[0]!uiy</definedName>
    <definedName name="WWT" localSheetId="21">'산출-j'!WWT</definedName>
    <definedName name="WWT" localSheetId="20">'산출-m'!WWT</definedName>
    <definedName name="WWT">#N/A</definedName>
    <definedName name="WWU" localSheetId="21">'산출-j'!ㅈㄷㅂㄹ</definedName>
    <definedName name="WWU" localSheetId="20">'산출-m'!ㅈㄷㅂㄹ</definedName>
    <definedName name="WWU">[0]!ㅈㄷㅂㄹ</definedName>
    <definedName name="WWW" localSheetId="21">'산출-j'!DGRT</definedName>
    <definedName name="WWW" localSheetId="20">'산출-m'!DGRT</definedName>
    <definedName name="WWW">[0]!DGRT</definedName>
    <definedName name="x" localSheetId="5">#REF!</definedName>
    <definedName name="x" localSheetId="12">#REF!</definedName>
    <definedName name="x" localSheetId="19">#REF!</definedName>
    <definedName name="x">#REF!</definedName>
    <definedName name="xcc" localSheetId="21">'산출-j'!ㅁㄴㄹㅇㄹ</definedName>
    <definedName name="xcc" localSheetId="20">'산출-m'!ㅁㄴㄹㅇㄹ</definedName>
    <definedName name="xcc">[0]!ㅁㄴㄹㅇㄹ</definedName>
    <definedName name="xcf" localSheetId="21">'산출-j'!xcf</definedName>
    <definedName name="xcf" localSheetId="20">'산출-m'!xcf</definedName>
    <definedName name="xcf">#N/A</definedName>
    <definedName name="XCXC" localSheetId="21">'산출-j'!FFF</definedName>
    <definedName name="XCXC" localSheetId="20">'산출-m'!FFF</definedName>
    <definedName name="XCXC">[0]!FFF</definedName>
    <definedName name="xdd" localSheetId="21">'산출-j'!jytr</definedName>
    <definedName name="xdd" localSheetId="20">'산출-m'!jytr</definedName>
    <definedName name="xdd">[0]!jytr</definedName>
    <definedName name="XDE" localSheetId="21">'산출-j'!ㅗㅠㅎㄹ</definedName>
    <definedName name="XDE" localSheetId="20">'산출-m'!ㅗㅠㅎㄹ</definedName>
    <definedName name="XDE">[0]!ㅗㅠㅎㄹ</definedName>
    <definedName name="XDF" localSheetId="21">'산출-j'!xcf</definedName>
    <definedName name="XDF" localSheetId="20">'산출-m'!xcf</definedName>
    <definedName name="XDF">[0]!xcf</definedName>
    <definedName name="XDR" localSheetId="21">'산출-j'!ㅈㄷㅂㄹ</definedName>
    <definedName name="XDR" localSheetId="20">'산출-m'!ㅈㄷㅂㄹ</definedName>
    <definedName name="XDR">[0]!ㅈㄷㅂㄹ</definedName>
    <definedName name="XDS" localSheetId="21">'산출-j'!NNF</definedName>
    <definedName name="XDS" localSheetId="20">'산출-m'!NNF</definedName>
    <definedName name="XDS">[0]!NNF</definedName>
    <definedName name="xhd" localSheetId="21">'산출-j'!xhd</definedName>
    <definedName name="xhd" localSheetId="20">'산출-m'!xhd</definedName>
    <definedName name="xhd">#N/A</definedName>
    <definedName name="xoghdhg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SD" localSheetId="21">'산출-j'!MATRO</definedName>
    <definedName name="XSD" localSheetId="20">'산출-m'!MATRO</definedName>
    <definedName name="XSD">[0]!MATRO</definedName>
    <definedName name="XXD" localSheetId="5">#REF!,#REF!</definedName>
    <definedName name="XXD" localSheetId="12">#REF!,#REF!</definedName>
    <definedName name="XXD" localSheetId="19">#REF!,#REF!</definedName>
    <definedName name="XXD">#REF!,#REF!</definedName>
    <definedName name="XXX" localSheetId="5">#REF!,#REF!</definedName>
    <definedName name="XXX" localSheetId="12">#REF!,#REF!</definedName>
    <definedName name="XXX" localSheetId="19">#REF!,#REF!</definedName>
    <definedName name="XXX">#REF!,#REF!</definedName>
    <definedName name="xxxxc" hidden="1">{#N/A,#N/A,FALSE,"조골재"}</definedName>
    <definedName name="XXXXXX" hidden="1">{"'공사부문'!$A$6:$A$32"}</definedName>
    <definedName name="Y6U" localSheetId="21">'산출-j'!Y6U</definedName>
    <definedName name="Y6U" localSheetId="20">'산출-m'!Y6U</definedName>
    <definedName name="Y6U">#N/A</definedName>
    <definedName name="YBG견적서통" hidden="1">{#N/A,#N/A,TRUE,"손익보고"}</definedName>
    <definedName name="YHG" localSheetId="21">'산출-j'!YHG</definedName>
    <definedName name="YHG" localSheetId="20">'산출-m'!YHG</definedName>
    <definedName name="YHG">#N/A</definedName>
    <definedName name="YHGG" localSheetId="21">'산출-j'!HTD</definedName>
    <definedName name="YHGG" localSheetId="20">'산출-m'!HTD</definedName>
    <definedName name="YHGG">[0]!HTD</definedName>
    <definedName name="YIP" localSheetId="21">'산출-j'!QQA</definedName>
    <definedName name="YIP" localSheetId="20">'산출-m'!QQA</definedName>
    <definedName name="YIP">[0]!QQA</definedName>
    <definedName name="YJH" localSheetId="21">'산출-j'!YJH</definedName>
    <definedName name="YJH" localSheetId="20">'산출-m'!YJH</definedName>
    <definedName name="YJH">#N/A</definedName>
    <definedName name="yjy" localSheetId="21">'산출-j'!jytr</definedName>
    <definedName name="yjy" localSheetId="20">'산출-m'!jytr</definedName>
    <definedName name="yjy">[0]!jytr</definedName>
    <definedName name="yth" localSheetId="21">'산출-j'!yth</definedName>
    <definedName name="yth" localSheetId="20">'산출-m'!yth</definedName>
    <definedName name="yth">#N/A</definedName>
    <definedName name="ytjuy" localSheetId="21">'산출-j'!ytjuy</definedName>
    <definedName name="ytjuy" localSheetId="20">'산출-m'!ytjuy</definedName>
    <definedName name="ytjuy">#N/A</definedName>
    <definedName name="yy" hidden="1">{#N/A,#N/A,FALSE,"단가표지"}</definedName>
    <definedName name="Z" localSheetId="5">#REF!</definedName>
    <definedName name="Z" localSheetId="12">#REF!</definedName>
    <definedName name="Z" localSheetId="19">#REF!</definedName>
    <definedName name="Z">#REF!</definedName>
    <definedName name="ZB" localSheetId="5">#REF!</definedName>
    <definedName name="ZB" localSheetId="12">#REF!</definedName>
    <definedName name="ZB" localSheetId="19">#REF!</definedName>
    <definedName name="ZB">#REF!</definedName>
    <definedName name="ZFVGFDHB" localSheetId="21">'산출-j'!AVGHBD</definedName>
    <definedName name="ZFVGFDHB" localSheetId="20">'산출-m'!AVGHBD</definedName>
    <definedName name="ZFVGFDHB">[0]!AVGHBD</definedName>
    <definedName name="ZLO" localSheetId="21">'산출-j'!QQA</definedName>
    <definedName name="ZLO" localSheetId="20">'산출-m'!QQA</definedName>
    <definedName name="ZLO">[0]!QQA</definedName>
    <definedName name="ZP" localSheetId="5">#REF!</definedName>
    <definedName name="ZP" localSheetId="12">#REF!</definedName>
    <definedName name="ZP" localSheetId="19">#REF!</definedName>
    <definedName name="ZP">#REF!</definedName>
    <definedName name="zsb" localSheetId="21">'산출-j'!GVHBG</definedName>
    <definedName name="zsb" localSheetId="20">'산출-m'!GVHBG</definedName>
    <definedName name="zsb">[0]!GVHBG</definedName>
    <definedName name="zsd" localSheetId="21">'산출-j'!ㅈㄷㅂㄹ</definedName>
    <definedName name="zsd" localSheetId="20">'산출-m'!ㅈㄷㅂㄹ</definedName>
    <definedName name="zsd">[0]!ㅈㄷㅂㄹ</definedName>
    <definedName name="zxc" localSheetId="21">'산출-j'!ㄷㄹㅈ</definedName>
    <definedName name="zxc" localSheetId="20">'산출-m'!ㄷㄹㅈ</definedName>
    <definedName name="zxc">[0]!ㄷㄹㅈ</definedName>
    <definedName name="zxcf" localSheetId="21">'산출-j'!zxcf</definedName>
    <definedName name="zxcf" localSheetId="20">'산출-m'!zxcf</definedName>
    <definedName name="zxcf">#N/A</definedName>
    <definedName name="zxd" localSheetId="21">'산출-j'!zxd</definedName>
    <definedName name="zxd" localSheetId="20">'산출-m'!zxd</definedName>
    <definedName name="zxd">#N/A</definedName>
    <definedName name="ㄱ" localSheetId="5">#REF!</definedName>
    <definedName name="ㄱ" localSheetId="12">#REF!</definedName>
    <definedName name="ㄱ" localSheetId="19">#REF!</definedName>
    <definedName name="ㄱ">#REF!</definedName>
    <definedName name="ㄱㄱ" hidden="1">{#N/A,"수불부",FALSE,"사급자재수불서";#N/A,"수불부",FALSE,"사급자재수불서"}</definedName>
    <definedName name="ㄱㄱㄱ" localSheetId="5">#REF!</definedName>
    <definedName name="ㄱㄱㄱ" localSheetId="12">#REF!</definedName>
    <definedName name="ㄱㄱㄱ" localSheetId="19">#REF!</definedName>
    <definedName name="ㄱㄱㄱ">#REF!</definedName>
    <definedName name="ㄱㄱㄱㄱㄱ" localSheetId="5">#REF!</definedName>
    <definedName name="ㄱㄱㄱㄱㄱ" localSheetId="12">#REF!</definedName>
    <definedName name="ㄱㄱㄱㄱㄱ" localSheetId="19">#REF!</definedName>
    <definedName name="ㄱㄱㄱㄱㄱ">#REF!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슌ㄱ" hidden="1">{#N/A,#N/A,FALSE,"단가표지"}</definedName>
    <definedName name="ㄱ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쇼" localSheetId="5" hidden="1">#REF!</definedName>
    <definedName name="ㄱㄷ쇼" localSheetId="12" hidden="1">#REF!</definedName>
    <definedName name="ㄱㄷ쇼" localSheetId="19" hidden="1">#REF!</definedName>
    <definedName name="ㄱㄷ쇼" hidden="1">#REF!</definedName>
    <definedName name="ㄱㄷㅈ" hidden="1">{#N/A,#N/A,FALSE,"골재소요량";#N/A,#N/A,FALSE,"골재소요량"}</definedName>
    <definedName name="ㄱㄷㅈㅄㄷ" localSheetId="5" hidden="1">#REF!</definedName>
    <definedName name="ㄱㄷㅈㅄㄷ" localSheetId="12" hidden="1">#REF!</definedName>
    <definedName name="ㄱㄷㅈㅄㄷ" localSheetId="19" hidden="1">#REF!</definedName>
    <definedName name="ㄱㄷㅈㅄㄷ" hidden="1">#REF!</definedName>
    <definedName name="ㄱㄷ죠" localSheetId="5" hidden="1">#REF!</definedName>
    <definedName name="ㄱㄷ죠" localSheetId="12" hidden="1">#REF!</definedName>
    <definedName name="ㄱㄷ죠" localSheetId="19" hidden="1">#REF!</definedName>
    <definedName name="ㄱㄷ죠" hidden="1">#REF!</definedName>
    <definedName name="ㄱㄷㅎㅅㄷ4" hidden="1">{#N/A,#N/A,FALSE,"운반시간"}</definedName>
    <definedName name="ㄱ됵ㄷ" localSheetId="5" hidden="1">#REF!</definedName>
    <definedName name="ㄱ됵ㄷ" localSheetId="12" hidden="1">#REF!</definedName>
    <definedName name="ㄱ됵ㄷ" localSheetId="19" hidden="1">#REF!</definedName>
    <definedName name="ㄱ됵ㄷ" hidden="1">#REF!</definedName>
    <definedName name="ㄱ둊" localSheetId="5" hidden="1">#REF!</definedName>
    <definedName name="ㄱ둊" localSheetId="12" hidden="1">#REF!</definedName>
    <definedName name="ㄱ둊" localSheetId="19" hidden="1">#REF!</definedName>
    <definedName name="ㄱ둊" hidden="1">#REF!</definedName>
    <definedName name="ㄱㅀㅍㅇ" localSheetId="21">'산출-j'!ㅝㅗ허</definedName>
    <definedName name="ㄱㅀㅍㅇ" localSheetId="20">'산출-m'!ㅝㅗ허</definedName>
    <definedName name="ㄱㅀㅍㅇ">[0]!ㅝㅗ허</definedName>
    <definedName name="ㄱ슈" hidden="1">{#N/A,#N/A,FALSE,"혼합골재"}</definedName>
    <definedName name="ㄱㅈㅎ" localSheetId="5" hidden="1">#REF!</definedName>
    <definedName name="ㄱㅈㅎ" localSheetId="12" hidden="1">#REF!</definedName>
    <definedName name="ㄱㅈㅎ" localSheetId="19" hidden="1">#REF!</definedName>
    <definedName name="ㄱㅈㅎ" hidden="1">#REF!</definedName>
    <definedName name="가">#REF!</definedName>
    <definedName name="가나다라마바사" hidden="1">{#N/A,#N/A,FALSE,"명세표"}</definedName>
    <definedName name="가로" hidden="1">{#N/A,#N/A,FALSE,"전력간선"}</definedName>
    <definedName name="가로등">[0]!가로등</definedName>
    <definedName name="가로등부표2" localSheetId="5">#REF!,#REF!</definedName>
    <definedName name="가로등부표2" localSheetId="12">#REF!,#REF!</definedName>
    <definedName name="가로등부표2" localSheetId="19">#REF!,#REF!</definedName>
    <definedName name="가로등부표2">#REF!,#REF!</definedName>
    <definedName name="가로등입력">[0]!가로등입력</definedName>
    <definedName name="가설공사비" localSheetId="5">#REF!</definedName>
    <definedName name="가설공사비" localSheetId="12">#REF!</definedName>
    <definedName name="가설공사비" localSheetId="19">#REF!</definedName>
    <definedName name="가설공사비">#REF!</definedName>
    <definedName name="간" hidden="1">{#N/A,#N/A,FALSE,"명세표"}</definedName>
    <definedName name="간접노무비" localSheetId="5">#REF!</definedName>
    <definedName name="간접노무비" localSheetId="12">#REF!</definedName>
    <definedName name="간접노무비" localSheetId="19">#REF!</definedName>
    <definedName name="간접노무비">#REF!</definedName>
    <definedName name="간접재료비" localSheetId="5">#REF!</definedName>
    <definedName name="간접재료비" localSheetId="12">#REF!</definedName>
    <definedName name="간접재료비" localSheetId="19">#REF!</definedName>
    <definedName name="간접재료비">#REF!</definedName>
    <definedName name="간지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갑" localSheetId="5">#REF!</definedName>
    <definedName name="갑" localSheetId="12">#REF!</definedName>
    <definedName name="갑" localSheetId="19">#REF!</definedName>
    <definedName name="갑">#REF!</definedName>
    <definedName name="갑03">#REF!</definedName>
    <definedName name="갑지총계" localSheetId="5">#REF!</definedName>
    <definedName name="갑지총계" localSheetId="12">#REF!</definedName>
    <definedName name="갑지총계" localSheetId="19">#REF!</definedName>
    <definedName name="갑지총계">#REF!</definedName>
    <definedName name="강아지" localSheetId="5" hidden="1">#REF!</definedName>
    <definedName name="강아지" localSheetId="12" hidden="1">#REF!</definedName>
    <definedName name="강아지" localSheetId="19" hidden="1">#REF!</definedName>
    <definedName name="강아지" hidden="1">#REF!</definedName>
    <definedName name="강의" localSheetId="5">#REF!</definedName>
    <definedName name="강의" localSheetId="12">#REF!</definedName>
    <definedName name="강의" localSheetId="19">#REF!</definedName>
    <definedName name="강의">#REF!</definedName>
    <definedName name="개소별명세표" hidden="1">{#N/A,#N/A,FALSE,"명세표"}</definedName>
    <definedName name="걀" hidden="1">{#N/A,#N/A,FALSE,"포장단가"}</definedName>
    <definedName name="거리1" localSheetId="5">#REF!</definedName>
    <definedName name="거리1" localSheetId="12">#REF!</definedName>
    <definedName name="거리1" localSheetId="19">#REF!</definedName>
    <definedName name="거리1">#REF!</definedName>
    <definedName name="거리2" localSheetId="5">#REF!</definedName>
    <definedName name="거리2" localSheetId="12">#REF!</definedName>
    <definedName name="거리2" localSheetId="19">#REF!</definedName>
    <definedName name="거리2">#REF!</definedName>
    <definedName name="거리3" localSheetId="5">#REF!</definedName>
    <definedName name="거리3" localSheetId="12">#REF!</definedName>
    <definedName name="거리3" localSheetId="19">#REF!</definedName>
    <definedName name="거리3">#REF!</definedName>
    <definedName name="거리4" localSheetId="5">#REF!</definedName>
    <definedName name="거리4" localSheetId="12">#REF!</definedName>
    <definedName name="거리4" localSheetId="19">#REF!</definedName>
    <definedName name="거리4">#REF!</definedName>
    <definedName name="건축목공" localSheetId="5">#REF!</definedName>
    <definedName name="건축목공" localSheetId="12">#REF!</definedName>
    <definedName name="건축목공" localSheetId="19">#REF!</definedName>
    <definedName name="건축목공">#REF!</definedName>
    <definedName name="검사내역" localSheetId="21" hidden="1">{"'Sheet1'!$A$1:$H$49"}</definedName>
    <definedName name="검사내역" hidden="1">{"'Sheet1'!$A$1:$H$49"}</definedName>
    <definedName name="견">#REF!</definedName>
    <definedName name="견적" localSheetId="5">#REF!</definedName>
    <definedName name="견적" localSheetId="12">#REF!</definedName>
    <definedName name="견적" localSheetId="19">#REF!</definedName>
    <definedName name="견적">#REF!</definedName>
    <definedName name="견적서1" hidden="1">{TRUE,TRUE,-1.25,-15.5,484.5,239.25,FALSE,TRUE,TRUE,TRUE,0,1,#N/A,1,#N/A,7.07086614173228,8.95121951219512,1,FALSE,FALSE,3,TRUE,1,FALSE,100,"Swvu.매출입.","ACwvu.매출입.",#N/A,FALSE,FALSE,0.38,0.34,1.08,0.9,1,"&amp;C&amp;""바탕체,굵게""&amp;28&amp;E견     적     서","&amp;C&amp;""바탕체,굵게""&amp;20동  원  전  기",FALSE,FALSE,FALSE,FALSE,1,100,#N/A,#N/A,FALSE,FALSE,#N/A,#N/A,FALSE,FALSE,TRUE,9,0,0,FALSE,FALSE,TRUE,TRUE,TRUE}</definedName>
    <definedName name="결재2" localSheetId="5">#REF!</definedName>
    <definedName name="결재2" localSheetId="12">#REF!</definedName>
    <definedName name="결재2" localSheetId="19">#REF!</definedName>
    <definedName name="결재2">#REF!</definedName>
    <definedName name="결정치" localSheetId="5">#REF!</definedName>
    <definedName name="결정치" localSheetId="12">#REF!</definedName>
    <definedName name="결정치" localSheetId="19">#REF!</definedName>
    <definedName name="결정치">#REF!</definedName>
    <definedName name="경비" localSheetId="5">#REF!</definedName>
    <definedName name="경비" localSheetId="12">#REF!</definedName>
    <definedName name="경비" localSheetId="19">#REF!</definedName>
    <definedName name="경비">#REF!</definedName>
    <definedName name="경용" localSheetId="21">'산출-j'!WWF</definedName>
    <definedName name="경용" localSheetId="20">'산출-m'!WWF</definedName>
    <definedName name="경용">[0]!WWF</definedName>
    <definedName name="경운기" hidden="1">{#N/A,#N/A,FALSE,"포장단가"}</definedName>
    <definedName name="계장공" localSheetId="5">#REF!</definedName>
    <definedName name="계장공" localSheetId="12">#REF!</definedName>
    <definedName name="계장공" localSheetId="19">#REF!</definedName>
    <definedName name="계장공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압케이블공" localSheetId="5">#REF!</definedName>
    <definedName name="고압케이블공" localSheetId="12">#REF!</definedName>
    <definedName name="고압케이블공" localSheetId="19">#REF!</definedName>
    <definedName name="고압케이블공">#REF!</definedName>
    <definedName name="고재" localSheetId="5">#REF!</definedName>
    <definedName name="고재" localSheetId="12">#REF!</definedName>
    <definedName name="고재" localSheetId="19">#REF!</definedName>
    <definedName name="고재">#REF!</definedName>
    <definedName name="고케" localSheetId="5">#REF!</definedName>
    <definedName name="고케" localSheetId="12">#REF!</definedName>
    <definedName name="고케" localSheetId="19">#REF!</definedName>
    <definedName name="고케">#REF!</definedName>
    <definedName name="곡동" hidden="1">{"'Firr(선)'!$AS$1:$AY$62","'Firr(사)'!$AS$1:$AY$62","'Firr(회)'!$AS$1:$AY$62","'Firr(선)'!$L$1:$V$62","'Firr(사)'!$L$1:$V$62","'Firr(회)'!$L$1:$V$62"}</definedName>
    <definedName name="골" hidden="1">{#N/A,#N/A,FALSE,"골재소요량";#N/A,#N/A,FALSE,"골재소요량"}</definedName>
    <definedName name="골재" hidden="1">{#N/A,#N/A,FALSE,"골재소요량";#N/A,#N/A,FALSE,"골재소요량"}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구손료" localSheetId="5">#REF!</definedName>
    <definedName name="공구손료" localSheetId="12">#REF!</definedName>
    <definedName name="공구손료" localSheetId="19">#REF!</definedName>
    <definedName name="공구손료">#REF!</definedName>
    <definedName name="공급가액" localSheetId="5">#REF!</definedName>
    <definedName name="공급가액" localSheetId="12">#REF!</definedName>
    <definedName name="공급가액" localSheetId="19">#REF!</definedName>
    <definedName name="공급가액">#REF!</definedName>
    <definedName name="공비">#REF!</definedName>
    <definedName name="공사명" localSheetId="5">#REF!</definedName>
    <definedName name="공사명" localSheetId="12">#REF!</definedName>
    <definedName name="공사명" localSheetId="19">#REF!</definedName>
    <definedName name="공사명">#REF!</definedName>
    <definedName name="공사비" localSheetId="5">#REF!</definedName>
    <definedName name="공사비" localSheetId="12">#REF!</definedName>
    <definedName name="공사비" localSheetId="19">#REF!</definedName>
    <definedName name="공사비">#REF!</definedName>
    <definedName name="공사시방서" hidden="1">{#N/A,#N/A,FALSE,"명세표"}</definedName>
    <definedName name="공사시방서1" hidden="1">{#N/A,#N/A,FALSE,"명세표"}</definedName>
    <definedName name="공원등기초" hidden="1">{#N/A,#N/A,FALSE,"골재소요량";#N/A,#N/A,FALSE,"골재소요량"}</definedName>
    <definedName name="공일" localSheetId="5">#REF!</definedName>
    <definedName name="공일" localSheetId="12">#REF!</definedName>
    <definedName name="공일" localSheetId="19">#REF!</definedName>
    <definedName name="공일">#REF!</definedName>
    <definedName name="공정표" hidden="1">{#N/A,#N/A,FALSE,"현장 NCR 분석";#N/A,#N/A,FALSE,"현장품질감사";#N/A,#N/A,FALSE,"현장품질감사"}</definedName>
    <definedName name="곽동준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" localSheetId="21">'산출-j'!관</definedName>
    <definedName name="관" localSheetId="20">'산출-m'!관</definedName>
    <definedName name="관">[0]!관</definedName>
    <definedName name="관급" localSheetId="5">#REF!,#REF!,#REF!</definedName>
    <definedName name="관급" localSheetId="12">#REF!,#REF!,#REF!</definedName>
    <definedName name="관급" localSheetId="19">#REF!,#REF!,#REF!</definedName>
    <definedName name="관급">#REF!,#REF!,#REF!</definedName>
    <definedName name="관급자재" localSheetId="5">#REF!,#REF!,#REF!</definedName>
    <definedName name="관급자재" localSheetId="12">#REF!,#REF!,#REF!</definedName>
    <definedName name="관급자재" localSheetId="19">#REF!,#REF!,#REF!</definedName>
    <definedName name="관급자재">#REF!,#REF!,#REF!</definedName>
    <definedName name="관급자재비" localSheetId="5">#REF!</definedName>
    <definedName name="관급자재비" localSheetId="12">#REF!</definedName>
    <definedName name="관급자재비" localSheetId="19">#REF!</definedName>
    <definedName name="관급자재비">#REF!</definedName>
    <definedName name="광영" localSheetId="21">'산출-j'!ㅁㄴㄹㅇㄹ</definedName>
    <definedName name="광영" localSheetId="20">'산출-m'!ㅁㄴㄹㅇㄹ</definedName>
    <definedName name="광영">[0]!ㅁㄴㄹㅇㄹ</definedName>
    <definedName name="국소카운팅" localSheetId="5">#REF!</definedName>
    <definedName name="국소카운팅" localSheetId="12">#REF!</definedName>
    <definedName name="국소카운팅" localSheetId="19">#REF!</definedName>
    <definedName name="국소카운팅">#REF!</definedName>
    <definedName name="귯ㄳ" hidden="1">{#N/A,#N/A,FALSE,"표지목차"}</definedName>
    <definedName name="귯늇ㄳ" hidden="1">{#N/A,#N/A,FALSE,"단가표지"}</definedName>
    <definedName name="그림" hidden="1">{#N/A,#N/A,FALSE,"전력간선"}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급" localSheetId="21">[0]!FGF</definedName>
    <definedName name="급" localSheetId="20">'산출-m'!FGF</definedName>
    <definedName name="급">[0]!FGF</definedName>
    <definedName name="기계" localSheetId="5">#REF!</definedName>
    <definedName name="기계" localSheetId="12">#REF!</definedName>
    <definedName name="기계" localSheetId="19">#REF!</definedName>
    <definedName name="기계">#REF!</definedName>
    <definedName name="기계경비" localSheetId="5">#REF!</definedName>
    <definedName name="기계경비" localSheetId="12">#REF!</definedName>
    <definedName name="기계경비" localSheetId="19">#REF!</definedName>
    <definedName name="기계경비">#REF!</definedName>
    <definedName name="기계설치공" localSheetId="5">#REF!</definedName>
    <definedName name="기계설치공" localSheetId="12">#REF!</definedName>
    <definedName name="기계설치공" localSheetId="19">#REF!</definedName>
    <definedName name="기계설치공">#REF!</definedName>
    <definedName name="기기" localSheetId="5" hidden="1">#REF!</definedName>
    <definedName name="기기" localSheetId="12" hidden="1">#REF!</definedName>
    <definedName name="기기" localSheetId="19" hidden="1">#REF!</definedName>
    <definedName name="기기" hidden="1">#REF!</definedName>
    <definedName name="기기단가">#REF!</definedName>
    <definedName name="기기수량">#REF!</definedName>
    <definedName name="기기신설" localSheetId="5">#REF!</definedName>
    <definedName name="기기신설" localSheetId="12">#REF!</definedName>
    <definedName name="기기신설" localSheetId="19">#REF!</definedName>
    <definedName name="기기신설">#REF!</definedName>
    <definedName name="기기철거" localSheetId="5">#REF!</definedName>
    <definedName name="기기철거" localSheetId="12">#REF!</definedName>
    <definedName name="기기철거" localSheetId="19">#REF!</definedName>
    <definedName name="기기철거">#REF!</definedName>
    <definedName name="기사" localSheetId="5">#REF!</definedName>
    <definedName name="기사" localSheetId="12">#REF!</definedName>
    <definedName name="기사" localSheetId="19">#REF!</definedName>
    <definedName name="기사">#REF!</definedName>
    <definedName name="기술3" hidden="1">{#N/A,#N/A,TRUE,"손익보고"}</definedName>
    <definedName name="기존2" localSheetId="5">#REF!</definedName>
    <definedName name="기존2" localSheetId="12">#REF!</definedName>
    <definedName name="기존2" localSheetId="19">#REF!</definedName>
    <definedName name="기존2">#REF!</definedName>
    <definedName name="기타경비" localSheetId="5">#REF!</definedName>
    <definedName name="기타경비" localSheetId="12">#REF!</definedName>
    <definedName name="기타경비" localSheetId="19">#REF!</definedName>
    <definedName name="기타경비">#REF!</definedName>
    <definedName name="기타자재">[0]!기타자재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" localSheetId="21">'산출-j'!VGF</definedName>
    <definedName name="김" localSheetId="20">'산출-m'!VGF</definedName>
    <definedName name="김">[0]!VGF</definedName>
    <definedName name="김1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준형" hidden="1">{#N/A,#N/A,FALSE,"골재소요량";#N/A,#N/A,FALSE,"골재소요량"}</definedName>
    <definedName name="깬잡석" hidden="1">{#N/A,#N/A,FALSE,"포장단가"}</definedName>
    <definedName name="ㄳㄳ" localSheetId="5">#REF!</definedName>
    <definedName name="ㄳㄳ" localSheetId="12">#REF!</definedName>
    <definedName name="ㄳㄳ" localSheetId="19">#REF!</definedName>
    <definedName name="ㄳㄳ">#REF!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ㄴ" localSheetId="5" hidden="1">#REF!</definedName>
    <definedName name="ㄴ" localSheetId="12" hidden="1">#REF!</definedName>
    <definedName name="ㄴ" localSheetId="19" hidden="1">#REF!</definedName>
    <definedName name="ㄴ" hidden="1">#REF!</definedName>
    <definedName name="ㄴㄱㄹ" localSheetId="5" hidden="1">#REF!</definedName>
    <definedName name="ㄴㄱㄹ" localSheetId="12" hidden="1">#REF!</definedName>
    <definedName name="ㄴㄱㄹ" localSheetId="19" hidden="1">#REF!</definedName>
    <definedName name="ㄴㄱㄹ" hidden="1">#REF!</definedName>
    <definedName name="ㄴㄴ" localSheetId="5">#REF!</definedName>
    <definedName name="ㄴㄴ" localSheetId="12">#REF!</definedName>
    <definedName name="ㄴㄴ" localSheetId="19">#REF!</definedName>
    <definedName name="ㄴㄴ">#REF!</definedName>
    <definedName name="ㄴㄴㄴ" localSheetId="5" hidden="1">#REF!</definedName>
    <definedName name="ㄴㄴㄴ" localSheetId="12" hidden="1">#REF!</definedName>
    <definedName name="ㄴㄴㄴ" localSheetId="19" hidden="1">#REF!</definedName>
    <definedName name="ㄴㄴㄴ" hidden="1">#REF!</definedName>
    <definedName name="ㄴㄴㄴㄴ" localSheetId="5" hidden="1">#REF!</definedName>
    <definedName name="ㄴㄴㄴㄴ" localSheetId="12" hidden="1">#REF!</definedName>
    <definedName name="ㄴㄴㄴㄴ" localSheetId="19" hidden="1">#REF!</definedName>
    <definedName name="ㄴㄴㄴㄴ" hidden="1">#REF!</definedName>
    <definedName name="ㄴㄴㄴㄴㄴ" localSheetId="5" hidden="1">#REF!</definedName>
    <definedName name="ㄴㄴㄴㄴㄴ" localSheetId="12" hidden="1">#REF!</definedName>
    <definedName name="ㄴㄴㄴㄴㄴ" localSheetId="19" hidden="1">#REF!</definedName>
    <definedName name="ㄴㄴㄴㄴㄴ" hidden="1">#REF!</definedName>
    <definedName name="ㄴㄴㄴㄴㄴㄴ" localSheetId="5">#REF!</definedName>
    <definedName name="ㄴㄴㄴㄴㄴㄴ" localSheetId="12">#REF!</definedName>
    <definedName name="ㄴㄴㄴㄴㄴㄴ" localSheetId="19">#REF!</definedName>
    <definedName name="ㄴㄴㄴㄴㄴㄴ">#REF!</definedName>
    <definedName name="ㄴㄴㄴㄴㄴㄴㄴㄴㄴㄴ" localSheetId="5">#REF!</definedName>
    <definedName name="ㄴㄴㄴㄴㄴㄴㄴㄴㄴㄴ" localSheetId="12">#REF!</definedName>
    <definedName name="ㄴㄴㄴㄴㄴㄴㄴㄴㄴㄴ" localSheetId="19">#REF!</definedName>
    <definedName name="ㄴㄴㄴㄴㄴㄴㄴㄴㄴㄴ">#REF!</definedName>
    <definedName name="ㄴㄴㄴㄴㄴㅁ" localSheetId="5">#REF!</definedName>
    <definedName name="ㄴㄴㄴㄴㄴㅁ" localSheetId="12">#REF!</definedName>
    <definedName name="ㄴㄴㄴㄴㄴㅁ" localSheetId="19">#REF!</definedName>
    <definedName name="ㄴㄴㄴㄴㄴㅁ">#REF!</definedName>
    <definedName name="ㄴㄴㄴㄴㅍㅋ" localSheetId="5">#REF!</definedName>
    <definedName name="ㄴㄴㄴㄴㅍㅋ" localSheetId="12">#REF!</definedName>
    <definedName name="ㄴㄴㄴㄴㅍㅋ" localSheetId="19">#REF!</definedName>
    <definedName name="ㄴㄴㄴㄴㅍㅋ">#REF!</definedName>
    <definedName name="ㄴㄴㅁㅁㅇㄴ" localSheetId="5">#REF!</definedName>
    <definedName name="ㄴㄴㅁㅁㅇㄴ" localSheetId="12">#REF!</definedName>
    <definedName name="ㄴㄴㅁㅁㅇㄴ" localSheetId="19">#REF!</definedName>
    <definedName name="ㄴㄴㅁㅁㅇㄴ">#REF!</definedName>
    <definedName name="ㄴㄴㅇㅇㄴ" localSheetId="5">#REF!</definedName>
    <definedName name="ㄴㄴㅇㅇㄴ" localSheetId="12">#REF!</definedName>
    <definedName name="ㄴㄴㅇㅇㄴ" localSheetId="19">#REF!</definedName>
    <definedName name="ㄴㄴㅇㅇㄴ">#REF!</definedName>
    <definedName name="ㄴㄹㄴㅁㅎㅇㄹ" hidden="1">{#N/A,"수불부",FALSE,"사급자재수불서";#N/A,"수불부",FALSE,"사급자재수불서"}</definedName>
    <definedName name="ㄴㄹㅇㄴㄹㅇ" localSheetId="5">#REF!</definedName>
    <definedName name="ㄴㄹㅇㄴㄹㅇ" localSheetId="12">#REF!</definedName>
    <definedName name="ㄴㄹㅇㄴㄹㅇ" localSheetId="19">#REF!</definedName>
    <definedName name="ㄴㄹㅇㄴㄹㅇ">#REF!</definedName>
    <definedName name="ㄴㅁ" localSheetId="5">#REF!</definedName>
    <definedName name="ㄴㅁ" localSheetId="12">#REF!</definedName>
    <definedName name="ㄴㅁ" localSheetId="19">#REF!</definedName>
    <definedName name="ㄴㅁ">#REF!</definedName>
    <definedName name="ㄴㅁㄻㄴㅇㄹㅇㄴㄹ" hidden="1">{#N/A,"수불부",FALSE,"사급자재수불서";#N/A,"수불부",FALSE,"사급자재수불서"}</definedName>
    <definedName name="ㄴㅁㅁ" localSheetId="5">#REF!</definedName>
    <definedName name="ㄴㅁㅁ" localSheetId="12">#REF!</definedName>
    <definedName name="ㄴㅁㅁ" localSheetId="19">#REF!</definedName>
    <definedName name="ㄴㅁㅁ">#REF!</definedName>
    <definedName name="ㄴㅁㅇㄹㅊㅇ" localSheetId="5">#REF!,#REF!</definedName>
    <definedName name="ㄴㅁㅇㄹㅊㅇ" localSheetId="12">#REF!,#REF!</definedName>
    <definedName name="ㄴㅁㅇㄹㅊㅇ" localSheetId="19">#REF!,#REF!</definedName>
    <definedName name="ㄴㅁㅇㄹㅊㅇ">#REF!,#REF!</definedName>
    <definedName name="ㄴㅁㅇㅁㄴ" localSheetId="5" hidden="1">#REF!</definedName>
    <definedName name="ㄴㅁㅇㅁㄴ" localSheetId="12" hidden="1">#REF!</definedName>
    <definedName name="ㄴㅁㅇㅁㄴ" localSheetId="19" hidden="1">#REF!</definedName>
    <definedName name="ㄴㅁㅇㅁㄴ" hidden="1">#REF!</definedName>
    <definedName name="ㄴㅁㅇㅇㄴㅇ" localSheetId="5">#REF!</definedName>
    <definedName name="ㄴㅁㅇㅇㄴㅇ" localSheetId="12">#REF!</definedName>
    <definedName name="ㄴㅁㅇㅇㄴㅇ" localSheetId="19">#REF!</definedName>
    <definedName name="ㄴㅁㅇㅇㄴㅇ">#REF!</definedName>
    <definedName name="ㄴㅁㅇㅇㄴㅇㄴ" localSheetId="5">#REF!</definedName>
    <definedName name="ㄴㅁㅇㅇㄴㅇㄴ" localSheetId="12">#REF!</definedName>
    <definedName name="ㄴㅁㅇㅇㄴㅇㄴ" localSheetId="19">#REF!</definedName>
    <definedName name="ㄴㅁㅇㅇㄴㅇㄴ">#REF!</definedName>
    <definedName name="ㄴㅇ" localSheetId="5">#REF!</definedName>
    <definedName name="ㄴㅇ" localSheetId="12">#REF!</definedName>
    <definedName name="ㄴㅇ" localSheetId="19">#REF!</definedName>
    <definedName name="ㄴㅇ">#REF!</definedName>
    <definedName name="ㄴㅇㄴㄴㅁㅁ" localSheetId="5">#REF!</definedName>
    <definedName name="ㄴㅇㄴㄴㅁㅁ" localSheetId="12">#REF!</definedName>
    <definedName name="ㄴㅇㄴㄴㅁㅁ" localSheetId="19">#REF!</definedName>
    <definedName name="ㄴㅇㄴㄴㅁㅁ">#REF!</definedName>
    <definedName name="ㄴㅇㄹ" localSheetId="5">#REF!</definedName>
    <definedName name="ㄴㅇㄹ" localSheetId="12">#REF!</definedName>
    <definedName name="ㄴㅇㄹ" localSheetId="19">#REF!</definedName>
    <definedName name="ㄴㅇㄹ">#REF!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ㅇㄷ" localSheetId="5">#REF!</definedName>
    <definedName name="ㄴㅇㄹㅇㄷ" localSheetId="12">#REF!</definedName>
    <definedName name="ㄴㅇㄹㅇㄷ" localSheetId="19">#REF!</definedName>
    <definedName name="ㄴㅇㄹㅇㄷ">#REF!</definedName>
    <definedName name="ㄴㅇㅎㄴㅇ" localSheetId="5" hidden="1">#REF!</definedName>
    <definedName name="ㄴㅇㅎㄴㅇ" localSheetId="12" hidden="1">#REF!</definedName>
    <definedName name="ㄴㅇㅎㄴㅇ" localSheetId="19" hidden="1">#REF!</definedName>
    <definedName name="ㄴㅇㅎㄴㅇ" hidden="1">#REF!</definedName>
    <definedName name="ㄴ이라ㅓ" localSheetId="5">#REF!</definedName>
    <definedName name="ㄴ이라ㅓ" localSheetId="12">#REF!</definedName>
    <definedName name="ㄴ이라ㅓ" localSheetId="19">#REF!</definedName>
    <definedName name="ㄴ이라ㅓ">#REF!</definedName>
    <definedName name="나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찰내역" hidden="1">{"'단계별시설공사비'!$A$3:$K$51"}</definedName>
    <definedName name="남남" localSheetId="5" hidden="1">#REF!</definedName>
    <definedName name="남남" localSheetId="12" hidden="1">#REF!</definedName>
    <definedName name="남남" localSheetId="19" hidden="1">#REF!</definedName>
    <definedName name="남남" hidden="1">#REF!</definedName>
    <definedName name="남해" localSheetId="21">'산출-j'!TRR</definedName>
    <definedName name="남해" localSheetId="20">'산출-m'!TRR</definedName>
    <definedName name="남해">[0]!TRR</definedName>
    <definedName name="내" localSheetId="5">#REF!</definedName>
    <definedName name="내" localSheetId="12">#REF!</definedName>
    <definedName name="내" localSheetId="19">#REF!</definedName>
    <definedName name="내">#REF!</definedName>
    <definedName name="내선35" localSheetId="5">#REF!</definedName>
    <definedName name="내선35" localSheetId="12">#REF!</definedName>
    <definedName name="내선35" localSheetId="19">#REF!</definedName>
    <definedName name="내선35">#REF!</definedName>
    <definedName name="내선전공" localSheetId="5">#REF!</definedName>
    <definedName name="내선전공" localSheetId="12">#REF!</definedName>
    <definedName name="내선전공" localSheetId="19">#REF!</definedName>
    <definedName name="내선전공">#REF!</definedName>
    <definedName name="내역" localSheetId="5">#REF!</definedName>
    <definedName name="내역" localSheetId="12">#REF!</definedName>
    <definedName name="내역" localSheetId="19">#REF!</definedName>
    <definedName name="내역">#REF!</definedName>
    <definedName name="내역서" localSheetId="5">#REF!</definedName>
    <definedName name="내역서" localSheetId="12">#REF!</definedName>
    <definedName name="내역서" localSheetId="19">#REF!</definedName>
    <definedName name="내역서">#REF!</definedName>
    <definedName name="내역서1" localSheetId="5">#REF!</definedName>
    <definedName name="내역서1" localSheetId="12">#REF!</definedName>
    <definedName name="내역서1" localSheetId="19">#REF!</definedName>
    <definedName name="내역서1">#REF!</definedName>
    <definedName name="내역서2" hidden="1">{"'단계별시설공사비'!$A$3:$K$51"}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 localSheetId="5">#REF!</definedName>
    <definedName name="내장공" localSheetId="12">#REF!</definedName>
    <definedName name="내장공" localSheetId="19">#REF!</definedName>
    <definedName name="내장공">#REF!</definedName>
    <definedName name="내전" localSheetId="5">#REF!</definedName>
    <definedName name="내전" localSheetId="12">#REF!</definedName>
    <definedName name="내전" localSheetId="19">#REF!</definedName>
    <definedName name="내전">#REF!</definedName>
    <definedName name="냉동기DC" localSheetId="5">#REF!</definedName>
    <definedName name="냉동기DC" localSheetId="12">#REF!</definedName>
    <definedName name="냉동기DC" localSheetId="19">#REF!</definedName>
    <definedName name="냉동기DC">#REF!</definedName>
    <definedName name="노무비" localSheetId="5">#REF!</definedName>
    <definedName name="노무비" localSheetId="12">#REF!</definedName>
    <definedName name="노무비" localSheetId="19">#REF!</definedName>
    <definedName name="노무비">#REF!</definedName>
    <definedName name="노무비단가산출서" localSheetId="5" hidden="1">#REF!</definedName>
    <definedName name="노무비단가산출서" localSheetId="12" hidden="1">#REF!</definedName>
    <definedName name="노무비단가산출서" localSheetId="19" hidden="1">#REF!</definedName>
    <definedName name="노무비단가산출서" hidden="1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5">#REF!</definedName>
    <definedName name="노임" localSheetId="12">#REF!</definedName>
    <definedName name="노임" localSheetId="19">#REF!</definedName>
    <definedName name="노임">#REF!</definedName>
    <definedName name="노임단가" localSheetId="5">#REF!</definedName>
    <definedName name="노임단가" localSheetId="12">#REF!</definedName>
    <definedName name="노임단가" localSheetId="19">#REF!</definedName>
    <definedName name="노임단가">#REF!</definedName>
    <definedName name="노임단가1" localSheetId="5">#REF!</definedName>
    <definedName name="노임단가1" localSheetId="12">#REF!</definedName>
    <definedName name="노임단가1" localSheetId="19">#REF!</definedName>
    <definedName name="노임단가1">#REF!</definedName>
    <definedName name="노출직" localSheetId="5">#REF!</definedName>
    <definedName name="노출직" localSheetId="12">#REF!</definedName>
    <definedName name="노출직" localSheetId="19">#REF!</definedName>
    <definedName name="노출직">#REF!</definedName>
    <definedName name="노출직부" localSheetId="5">#REF!</definedName>
    <definedName name="노출직부" localSheetId="12">#REF!</definedName>
    <definedName name="노출직부" localSheetId="21">#REF!</definedName>
    <definedName name="노출직부" localSheetId="20">#REF!</definedName>
    <definedName name="노출직부" localSheetId="19">#REF!</definedName>
    <definedName name="노출직부">#REF!</definedName>
    <definedName name="논문" hidden="1">{#N/A,#N/A,FALSE,"골재소요량";#N/A,#N/A,FALSE,"골재소요량"}</definedName>
    <definedName name="누계전류1" localSheetId="5">#REF!</definedName>
    <definedName name="누계전류1" localSheetId="12">#REF!</definedName>
    <definedName name="누계전류1" localSheetId="19">#REF!</definedName>
    <definedName name="누계전류1">#REF!</definedName>
    <definedName name="누계전류2" localSheetId="5">#REF!</definedName>
    <definedName name="누계전류2" localSheetId="12">#REF!</definedName>
    <definedName name="누계전류2" localSheetId="19">#REF!</definedName>
    <definedName name="누계전류2">#REF!</definedName>
    <definedName name="누계전류3" localSheetId="5">#REF!</definedName>
    <definedName name="누계전류3" localSheetId="12">#REF!</definedName>
    <definedName name="누계전류3" localSheetId="19">#REF!</definedName>
    <definedName name="누계전류3">#REF!</definedName>
    <definedName name="누계전류4" localSheetId="5">#REF!</definedName>
    <definedName name="누계전류4" localSheetId="12">#REF!</definedName>
    <definedName name="누계전류4" localSheetId="19">#REF!</definedName>
    <definedName name="누계전류4">#REF!</definedName>
    <definedName name="뉵ㅎㅅㄳㅁ" hidden="1">{#N/A,#N/A,FALSE,"혼합골재"}</definedName>
    <definedName name="니여" localSheetId="5">#REF!,#REF!</definedName>
    <definedName name="니여" localSheetId="12">#REF!,#REF!</definedName>
    <definedName name="니여" localSheetId="19">#REF!,#REF!</definedName>
    <definedName name="니여">#REF!,#REF!</definedName>
    <definedName name="ㄶㄴㄷ" localSheetId="5" hidden="1">#REF!</definedName>
    <definedName name="ㄶㄴㄷ" localSheetId="12" hidden="1">#REF!</definedName>
    <definedName name="ㄶㄴㄷ" localSheetId="19" hidden="1">#REF!</definedName>
    <definedName name="ㄶㄴㄷ" hidden="1">#REF!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ㄷ" hidden="1">{#N/A,#N/A,FALSE,"전력간선"}</definedName>
    <definedName name="ㄷㄱㄷㅅㅅㅅ" localSheetId="5">#REF!</definedName>
    <definedName name="ㄷㄱㄷㅅㅅㅅ" localSheetId="12">#REF!</definedName>
    <definedName name="ㄷㄱㄷㅅㅅㅅ" localSheetId="19">#REF!</definedName>
    <definedName name="ㄷㄱㄷㅅㅅㅅ">#REF!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ㄴㅁㄱㅇ" hidden="1">{#N/A,#N/A,FALSE,"골재소요량";#N/A,#N/A,FALSE,"골재소요량"}</definedName>
    <definedName name="ㄷㄷ" localSheetId="5" hidden="1">#REF!</definedName>
    <definedName name="ㄷㄷ" localSheetId="12" hidden="1">#REF!</definedName>
    <definedName name="ㄷㄷ" localSheetId="19" hidden="1">#REF!</definedName>
    <definedName name="ㄷㄷ" hidden="1">#REF!</definedName>
    <definedName name="ㄷㄷㅈ" localSheetId="5">#REF!</definedName>
    <definedName name="ㄷㄷㅈ" localSheetId="12">#REF!</definedName>
    <definedName name="ㄷㄷㅈ" localSheetId="19">#REF!</definedName>
    <definedName name="ㄷㄷㅈ">#REF!</definedName>
    <definedName name="ㄷㄷㅈㄱㄷㅈ" localSheetId="5">#REF!</definedName>
    <definedName name="ㄷㄷㅈㄱㄷㅈ" localSheetId="12">#REF!</definedName>
    <definedName name="ㄷㄷㅈㄱㄷㅈ" localSheetId="19">#REF!</definedName>
    <definedName name="ㄷㄷㅈㄱㄷㅈ">#REF!</definedName>
    <definedName name="ㄷㄷㅈㅊㅍㅌㅋ" hidden="1">{#N/A,#N/A,FALSE,"조골재"}</definedName>
    <definedName name="ㄷㄹㄹㅇ" localSheetId="5">#REF!</definedName>
    <definedName name="ㄷㄹㄹㅇ" localSheetId="12">#REF!</definedName>
    <definedName name="ㄷㄹㄹㅇ" localSheetId="19">#REF!</definedName>
    <definedName name="ㄷㄹㄹㅇ">#REF!</definedName>
    <definedName name="ㄷㄹㅇㄴ" localSheetId="5">#REF!</definedName>
    <definedName name="ㄷㄹㅇㄴ" localSheetId="12">#REF!</definedName>
    <definedName name="ㄷㄹㅇㄴ" localSheetId="19">#REF!</definedName>
    <definedName name="ㄷㄹㅇㄴ">#REF!</definedName>
    <definedName name="ㄷㄹㅇㄴㄹ" localSheetId="5">#REF!</definedName>
    <definedName name="ㄷㄹㅇㄴㄹ" localSheetId="12">#REF!</definedName>
    <definedName name="ㄷㄹㅇㄴㄹ" localSheetId="19">#REF!</definedName>
    <definedName name="ㄷㄹㅇㄴㄹ">#REF!</definedName>
    <definedName name="ㄷㄹㅈ" localSheetId="21">'산출-j'!ㄷㄹㅈ</definedName>
    <definedName name="ㄷㄹㅈ" localSheetId="20">'산출-m'!ㄷㄹㅈ</definedName>
    <definedName name="ㄷㄹㅈ">#N/A</definedName>
    <definedName name="ㄷㅅㅈㄷ" localSheetId="5" hidden="1">#REF!</definedName>
    <definedName name="ㄷㅅㅈㄷ" localSheetId="12" hidden="1">#REF!</definedName>
    <definedName name="ㄷㅅㅈㄷ" localSheetId="19" hidden="1">#REF!</definedName>
    <definedName name="ㄷㅅㅈㄷ" hidden="1">#REF!</definedName>
    <definedName name="ㄷ숃ㄱ" localSheetId="5" hidden="1">#REF!</definedName>
    <definedName name="ㄷ숃ㄱ" localSheetId="12" hidden="1">#REF!</definedName>
    <definedName name="ㄷ숃ㄱ" localSheetId="19" hidden="1">#REF!</definedName>
    <definedName name="ㄷ숃ㄱ" hidden="1">#REF!</definedName>
    <definedName name="ㄷㅇㄴ" localSheetId="5">#REF!</definedName>
    <definedName name="ㄷㅇㄴ" localSheetId="12">#REF!</definedName>
    <definedName name="ㄷㅇㄴ" localSheetId="19">#REF!</definedName>
    <definedName name="ㄷㅇㄴ">#REF!</definedName>
    <definedName name="ㄷㅇㄹ" localSheetId="5">#REF!</definedName>
    <definedName name="ㄷㅇㄹ" localSheetId="12">#REF!</definedName>
    <definedName name="ㄷㅇㄹ" localSheetId="19">#REF!</definedName>
    <definedName name="ㄷㅇㄹ">#REF!</definedName>
    <definedName name="ㄷㅇㄹㄴ" localSheetId="5">#REF!</definedName>
    <definedName name="ㄷㅇㄹㄴ" localSheetId="12">#REF!</definedName>
    <definedName name="ㄷㅇㄹㄴ" localSheetId="19">#REF!</definedName>
    <definedName name="ㄷㅇㄹㄴ">#REF!</definedName>
    <definedName name="ㄷㅈㄱㄱ" hidden="1">{#N/A,#N/A,FALSE,"조골재"}</definedName>
    <definedName name="ㄷㅈㄹㄹㄷㄹㅇㄴㅇㄴㄹ" hidden="1">{#N/A,#N/A,FALSE,"조골재"}</definedName>
    <definedName name="ㄷㅈㅈㄱㄷㄱㄷㅈ" hidden="1">{#N/A,#N/A,FALSE,"운반시간"}</definedName>
    <definedName name="ㄷㅈㅍㄱㄷㅈㄱ" hidden="1">{#N/A,#N/A,FALSE,"2~8번"}</definedName>
    <definedName name="다" localSheetId="5">#REF!</definedName>
    <definedName name="다" localSheetId="12">#REF!</definedName>
    <definedName name="다" localSheetId="19">#REF!</definedName>
    <definedName name="다">#REF!</definedName>
    <definedName name="다대간선" localSheetId="5">#REF!</definedName>
    <definedName name="다대간선" localSheetId="12">#REF!</definedName>
    <definedName name="다대간선" localSheetId="19">#REF!</definedName>
    <definedName name="다대간선">#REF!</definedName>
    <definedName name="다목" localSheetId="5">#REF!</definedName>
    <definedName name="다목" localSheetId="12">#REF!</definedName>
    <definedName name="다목" localSheetId="19">#REF!</definedName>
    <definedName name="다목">#REF!</definedName>
    <definedName name="닥트공" localSheetId="5">#REF!</definedName>
    <definedName name="닥트공" localSheetId="12">#REF!</definedName>
    <definedName name="닥트공" localSheetId="19">#REF!</definedName>
    <definedName name="닥트공">#REF!</definedName>
    <definedName name="단_가" localSheetId="5">#REF!</definedName>
    <definedName name="단_가" localSheetId="12">#REF!</definedName>
    <definedName name="단_가" localSheetId="19">#REF!</definedName>
    <definedName name="단_가">#REF!</definedName>
    <definedName name="단_가2" localSheetId="5">#REF!</definedName>
    <definedName name="단_가2" localSheetId="12">#REF!</definedName>
    <definedName name="단_가2" localSheetId="19">#REF!</definedName>
    <definedName name="단_가2">#REF!</definedName>
    <definedName name="단_가3" localSheetId="5">#REF!</definedName>
    <definedName name="단_가3" localSheetId="12">#REF!</definedName>
    <definedName name="단_가3" localSheetId="19">#REF!</definedName>
    <definedName name="단_가3">#REF!</definedName>
    <definedName name="단_가4" localSheetId="5">#REF!</definedName>
    <definedName name="단_가4" localSheetId="12">#REF!</definedName>
    <definedName name="단_가4" localSheetId="19">#REF!</definedName>
    <definedName name="단_가4">#REF!</definedName>
    <definedName name="단_가5" localSheetId="5">#REF!</definedName>
    <definedName name="단_가5" localSheetId="12">#REF!</definedName>
    <definedName name="단_가5" localSheetId="19">#REF!</definedName>
    <definedName name="단_가5">#REF!</definedName>
    <definedName name="단_가6" localSheetId="5">#REF!</definedName>
    <definedName name="단_가6" localSheetId="12">#REF!</definedName>
    <definedName name="단_가6" localSheetId="19">#REF!</definedName>
    <definedName name="단_가6">#REF!</definedName>
    <definedName name="단가" localSheetId="5">#REF!,#REF!</definedName>
    <definedName name="단가" localSheetId="12">#REF!,#REF!</definedName>
    <definedName name="단가" localSheetId="19">#REF!,#REF!</definedName>
    <definedName name="단가">#REF!,#REF!</definedName>
    <definedName name="단가0">[0]!ㄹ퓰</definedName>
    <definedName name="단가대비" localSheetId="5">#REF!</definedName>
    <definedName name="단가대비" localSheetId="12">#REF!</definedName>
    <definedName name="단가대비" localSheetId="19">#REF!</definedName>
    <definedName name="단가대비">#REF!</definedName>
    <definedName name="단가비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비교표" localSheetId="5">#REF!,#REF!</definedName>
    <definedName name="단가비교표" localSheetId="12">#REF!,#REF!</definedName>
    <definedName name="단가비교표" localSheetId="19">#REF!,#REF!</definedName>
    <definedName name="단가비교표">#REF!,#REF!</definedName>
    <definedName name="단가산출" localSheetId="5">#REF!</definedName>
    <definedName name="단가산출" localSheetId="12">#REF!</definedName>
    <definedName name="단가산출" localSheetId="19">#REF!</definedName>
    <definedName name="단가산출">#REF!</definedName>
    <definedName name="단가산출서2" hidden="1">{#N/A,#N/A,FALSE,"포장단가"}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표지" localSheetId="5">#REF!</definedName>
    <definedName name="단가표지" localSheetId="12">#REF!</definedName>
    <definedName name="단가표지" localSheetId="19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기입력" localSheetId="5">#REF!</definedName>
    <definedName name="단기입력" localSheetId="12">#REF!</definedName>
    <definedName name="단기입력" localSheetId="19">#REF!</definedName>
    <definedName name="단기입력">#REF!</definedName>
    <definedName name="단락" localSheetId="5">#REF!</definedName>
    <definedName name="단락" localSheetId="12">#REF!</definedName>
    <definedName name="단락" localSheetId="19">#REF!</definedName>
    <definedName name="단락">#REF!</definedName>
    <definedName name="단면적" localSheetId="5">#REF!</definedName>
    <definedName name="단면적" localSheetId="12">#REF!</definedName>
    <definedName name="단면적" localSheetId="19">#REF!</definedName>
    <definedName name="단면적">#REF!</definedName>
    <definedName name="단위공량1" localSheetId="5">#REF!</definedName>
    <definedName name="단위공량1" localSheetId="12">#REF!</definedName>
    <definedName name="단위공량1" localSheetId="19">#REF!</definedName>
    <definedName name="단위공량1">#REF!</definedName>
    <definedName name="단위공량10" localSheetId="5">#REF!</definedName>
    <definedName name="단위공량10" localSheetId="12">#REF!</definedName>
    <definedName name="단위공량10" localSheetId="19">#REF!</definedName>
    <definedName name="단위공량10">#REF!</definedName>
    <definedName name="단위공량11" localSheetId="5">#REF!</definedName>
    <definedName name="단위공량11" localSheetId="12">#REF!</definedName>
    <definedName name="단위공량11" localSheetId="19">#REF!</definedName>
    <definedName name="단위공량11">#REF!</definedName>
    <definedName name="단위공량12" localSheetId="5">#REF!</definedName>
    <definedName name="단위공량12" localSheetId="12">#REF!</definedName>
    <definedName name="단위공량12" localSheetId="19">#REF!</definedName>
    <definedName name="단위공량12">#REF!</definedName>
    <definedName name="단위공량13" localSheetId="5">#REF!</definedName>
    <definedName name="단위공량13" localSheetId="12">#REF!</definedName>
    <definedName name="단위공량13" localSheetId="19">#REF!</definedName>
    <definedName name="단위공량13">#REF!</definedName>
    <definedName name="단위공량14" localSheetId="5">#REF!</definedName>
    <definedName name="단위공량14" localSheetId="12">#REF!</definedName>
    <definedName name="단위공량14" localSheetId="19">#REF!</definedName>
    <definedName name="단위공량14">#REF!</definedName>
    <definedName name="단위공량15" localSheetId="5">#REF!</definedName>
    <definedName name="단위공량15" localSheetId="12">#REF!</definedName>
    <definedName name="단위공량15" localSheetId="19">#REF!</definedName>
    <definedName name="단위공량15">#REF!</definedName>
    <definedName name="단위공량16" localSheetId="5">#REF!</definedName>
    <definedName name="단위공량16" localSheetId="12">#REF!</definedName>
    <definedName name="단위공량16" localSheetId="19">#REF!</definedName>
    <definedName name="단위공량16">#REF!</definedName>
    <definedName name="단위공량17" localSheetId="5">#REF!</definedName>
    <definedName name="단위공량17" localSheetId="12">#REF!</definedName>
    <definedName name="단위공량17" localSheetId="19">#REF!</definedName>
    <definedName name="단위공량17">#REF!</definedName>
    <definedName name="단위공량2" localSheetId="5">#REF!</definedName>
    <definedName name="단위공량2" localSheetId="12">#REF!</definedName>
    <definedName name="단위공량2" localSheetId="19">#REF!</definedName>
    <definedName name="단위공량2">#REF!</definedName>
    <definedName name="단위공량3" localSheetId="5">#REF!</definedName>
    <definedName name="단위공량3" localSheetId="12">#REF!</definedName>
    <definedName name="단위공량3" localSheetId="19">#REF!</definedName>
    <definedName name="단위공량3">#REF!</definedName>
    <definedName name="단위공량4" localSheetId="5">#REF!</definedName>
    <definedName name="단위공량4" localSheetId="12">#REF!</definedName>
    <definedName name="단위공량4" localSheetId="19">#REF!</definedName>
    <definedName name="단위공량4">#REF!</definedName>
    <definedName name="단위공량5" localSheetId="5">#REF!</definedName>
    <definedName name="단위공량5" localSheetId="12">#REF!</definedName>
    <definedName name="단위공량5" localSheetId="19">#REF!</definedName>
    <definedName name="단위공량5">#REF!</definedName>
    <definedName name="단위공량6" localSheetId="5">#REF!</definedName>
    <definedName name="단위공량6" localSheetId="12">#REF!</definedName>
    <definedName name="단위공량6" localSheetId="19">#REF!</definedName>
    <definedName name="단위공량6">#REF!</definedName>
    <definedName name="단위공량7" localSheetId="5">#REF!</definedName>
    <definedName name="단위공량7" localSheetId="12">#REF!</definedName>
    <definedName name="단위공량7" localSheetId="19">#REF!</definedName>
    <definedName name="단위공량7">#REF!</definedName>
    <definedName name="단위공량8" localSheetId="5">#REF!</definedName>
    <definedName name="단위공량8" localSheetId="12">#REF!</definedName>
    <definedName name="단위공량8" localSheetId="19">#REF!</definedName>
    <definedName name="단위공량8">#REF!</definedName>
    <definedName name="단위공량9" localSheetId="5">#REF!</definedName>
    <definedName name="단위공량9" localSheetId="12">#REF!</definedName>
    <definedName name="단위공량9" localSheetId="19">#REF!</definedName>
    <definedName name="단위공량9">#REF!</definedName>
    <definedName name="담당" localSheetId="5">#REF!</definedName>
    <definedName name="담당" localSheetId="12">#REF!</definedName>
    <definedName name="담당" localSheetId="19">#REF!</definedName>
    <definedName name="담당">#REF!</definedName>
    <definedName name="담양영업소전기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답진입로" hidden="1">{#N/A,#N/A,FALSE,"단가표지"}</definedName>
    <definedName name="당초22" localSheetId="5">#REF!</definedName>
    <definedName name="당초22" localSheetId="12">#REF!</definedName>
    <definedName name="당초22" localSheetId="19">#REF!</definedName>
    <definedName name="당초22">#REF!</definedName>
    <definedName name="대가" localSheetId="5">#REF!</definedName>
    <definedName name="대가" localSheetId="12">#REF!</definedName>
    <definedName name="대가" localSheetId="19">#REF!</definedName>
    <definedName name="대가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" hidden="1">{#N/A,#N/A,FALSE,"단가표지"}</definedName>
    <definedName name="대비표" localSheetId="5">#REF!</definedName>
    <definedName name="대비표" localSheetId="12">#REF!</definedName>
    <definedName name="대비표" localSheetId="19">#REF!</definedName>
    <definedName name="대비표">#REF!</definedName>
    <definedName name="도" localSheetId="5">#REF!</definedName>
    <definedName name="도" localSheetId="12">#REF!</definedName>
    <definedName name="도" localSheetId="19">#REF!</definedName>
    <definedName name="도">#REF!</definedName>
    <definedName name="도급공사" localSheetId="5">#REF!</definedName>
    <definedName name="도급공사" localSheetId="12">#REF!</definedName>
    <definedName name="도급공사" localSheetId="19">#REF!</definedName>
    <definedName name="도급공사">#REF!</definedName>
    <definedName name="도급공사비" localSheetId="5">#REF!</definedName>
    <definedName name="도급공사비" localSheetId="12">#REF!</definedName>
    <definedName name="도급공사비" localSheetId="19">#REF!</definedName>
    <definedName name="도급공사비">#REF!</definedName>
    <definedName name="도급예산액" localSheetId="5">#REF!</definedName>
    <definedName name="도급예산액" localSheetId="12">#REF!</definedName>
    <definedName name="도급예산액" localSheetId="19">#REF!</definedName>
    <definedName name="도급예산액">#REF!</definedName>
    <definedName name="도급예상액" localSheetId="5">#REF!</definedName>
    <definedName name="도급예상액" localSheetId="12">#REF!</definedName>
    <definedName name="도급예상액" localSheetId="19">#REF!</definedName>
    <definedName name="도급예상액">#REF!</definedName>
    <definedName name="도라지" localSheetId="21">'산출-j'!ㄹ퓰</definedName>
    <definedName name="도라지" localSheetId="20">'산출-m'!ㄹ퓰</definedName>
    <definedName name="도라지">[0]!ㄹ퓰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산내역" localSheetId="5">#REF!</definedName>
    <definedName name="도산내역" localSheetId="12">#REF!</definedName>
    <definedName name="도산내역" localSheetId="19">#REF!</definedName>
    <definedName name="도산내역">#REF!</definedName>
    <definedName name="도장공" localSheetId="5">#REF!</definedName>
    <definedName name="도장공" localSheetId="12">#REF!</definedName>
    <definedName name="도장공" localSheetId="19">#REF!</definedName>
    <definedName name="도장공">#REF!</definedName>
    <definedName name="동" localSheetId="5">#REF!</definedName>
    <definedName name="동" localSheetId="12">#REF!</definedName>
    <definedName name="동" localSheetId="19">#REF!</definedName>
    <definedName name="동">#REF!</definedName>
    <definedName name="동CORE부하" localSheetId="5">#REF!</definedName>
    <definedName name="동CORE부하" localSheetId="12">#REF!</definedName>
    <definedName name="동CORE부하" localSheetId="19">#REF!</definedName>
    <definedName name="동CORE부하">#REF!</definedName>
    <definedName name="동광건설" hidden="1">{#N/A,#N/A,FALSE,"골재소요량";#N/A,#N/A,FALSE,"골재소요량"}</definedName>
    <definedName name="동생" localSheetId="21">'산출-j'!ㄹ퓰</definedName>
    <definedName name="동생" localSheetId="20">'산출-m'!ㄹ퓰</definedName>
    <definedName name="동생">[0]!ㄹ퓰</definedName>
    <definedName name="동양2" localSheetId="5">#REF!</definedName>
    <definedName name="동양2" localSheetId="12">#REF!</definedName>
    <definedName name="동양2" localSheetId="19">#REF!</definedName>
    <definedName name="동양2">#REF!</definedName>
    <definedName name="동양인" hidden="1">{#N/A,#N/A,FALSE,"현장 NCR 분석";#N/A,#N/A,FALSE,"현장품질감사";#N/A,#N/A,FALSE,"현장품질감사"}</definedName>
    <definedName name="동원" localSheetId="5">#REF!</definedName>
    <definedName name="동원" localSheetId="12">#REF!</definedName>
    <definedName name="동원" localSheetId="19">#REF!</definedName>
    <definedName name="동원">#REF!</definedName>
    <definedName name="동원1" localSheetId="5">#REF!</definedName>
    <definedName name="동원1" localSheetId="12">#REF!</definedName>
    <definedName name="동원1" localSheetId="19">#REF!</definedName>
    <definedName name="동원1">#REF!</definedName>
    <definedName name="동준" hidden="1">{"'Firr(선)'!$AS$1:$AY$62","'Firr(사)'!$AS$1:$AY$62","'Firr(회)'!$AS$1:$AY$62","'Firr(선)'!$L$1:$V$62","'Firr(사)'!$L$1:$V$62","'Firr(회)'!$L$1:$V$62"}</definedName>
    <definedName name="됴ㅠ굑ㅇ" hidden="1">{#N/A,#N/A,FALSE,"운반시간"}</definedName>
    <definedName name="등락폭산정표" hidden="1">{#N/A,#N/A,FALSE,"포장단가"}</definedName>
    <definedName name="ㄹ4" localSheetId="5">#REF!</definedName>
    <definedName name="ㄹ4" localSheetId="12">#REF!</definedName>
    <definedName name="ㄹ4" localSheetId="19">#REF!</definedName>
    <definedName name="ㄹ4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ㄹㄹㅈㄹ" hidden="1">{#N/A,#N/A,FALSE,"혼합골재"}</definedName>
    <definedName name="ㄹㄹ로" hidden="1">{#N/A,#N/A,FALSE,"골재소요량";#N/A,#N/A,FALSE,"골재소요량"}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 hidden="1">{#N/A,"수불부",FALSE,"사급자재수불서";#N/A,"수불부",FALSE,"사급자재수불서"}</definedName>
    <definedName name="ㄹㅇㄴㅁㄹ" localSheetId="5">#REF!</definedName>
    <definedName name="ㄹㅇㄴㅁㄹ" localSheetId="12">#REF!</definedName>
    <definedName name="ㄹㅇㄴㅁㄹ" localSheetId="19">#REF!</definedName>
    <definedName name="ㄹㅇㄴㅁㄹ">#REF!</definedName>
    <definedName name="ㄹㅇㄶ" localSheetId="5" hidden="1">#REF!</definedName>
    <definedName name="ㄹㅇㄶ" localSheetId="12" hidden="1">#REF!</definedName>
    <definedName name="ㄹㅇㄶ" localSheetId="19" hidden="1">#REF!</definedName>
    <definedName name="ㄹㅇㄶ" hidden="1">#REF!</definedName>
    <definedName name="ㄹㅇㄹㄷㅈㅍ" hidden="1">{#N/A,#N/A,FALSE,"혼합골재"}</definedName>
    <definedName name="ㄹㅇㄹㅇ" localSheetId="5">#REF!,#REF!</definedName>
    <definedName name="ㄹㅇㄹㅇ" localSheetId="12">#REF!,#REF!</definedName>
    <definedName name="ㄹㅇㄹㅇ" localSheetId="19">#REF!,#REF!</definedName>
    <definedName name="ㄹㅇㄹㅇ">#REF!,#REF!</definedName>
    <definedName name="ㄹㅇㄹㅇㄴ" hidden="1">{#N/A,"수불부",FALSE,"사급자재수불서";#N/A,"수불부",FALSE,"사급자재수불서"}</definedName>
    <definedName name="ㄹㅇㅊ" localSheetId="5">#REF!,#REF!</definedName>
    <definedName name="ㄹㅇㅊ" localSheetId="12">#REF!,#REF!</definedName>
    <definedName name="ㄹㅇㅊ" localSheetId="19">#REF!,#REF!</definedName>
    <definedName name="ㄹㅇㅊ">#REF!,#REF!</definedName>
    <definedName name="ㄹㅇㅎ" localSheetId="5">#REF!,#REF!</definedName>
    <definedName name="ㄹㅇㅎ" localSheetId="12">#REF!,#REF!</definedName>
    <definedName name="ㄹㅇㅎ" localSheetId="19">#REF!,#REF!</definedName>
    <definedName name="ㄹㅇㅎ">#REF!,#REF!</definedName>
    <definedName name="ㄹㅇㅎㄹㅇ" localSheetId="5" hidden="1">#REF!</definedName>
    <definedName name="ㄹㅇㅎㄹㅇ" localSheetId="12" hidden="1">#REF!</definedName>
    <definedName name="ㄹㅇㅎㄹㅇ" localSheetId="19" hidden="1">#REF!</definedName>
    <definedName name="ㄹㅇㅎㄹㅇ" hidden="1">#REF!</definedName>
    <definedName name="ㄹㅇ홀옹ㅎㄹ" localSheetId="5" hidden="1">#REF!</definedName>
    <definedName name="ㄹㅇ홀옹ㅎㄹ" localSheetId="12" hidden="1">#REF!</definedName>
    <definedName name="ㄹㅇ홀옹ㅎㄹ" localSheetId="19" hidden="1">#REF!</definedName>
    <definedName name="ㄹㅇ홀옹ㅎㄹ" hidden="1">#REF!</definedName>
    <definedName name="ㄹ어미ㅏㄹ" hidden="1">{"'Sheet1'!$D$19","'Sheet1'!$B$22:$E$22"}</definedName>
    <definedName name="ㄹ퓰" localSheetId="21">'산출-j'!ㄹ퓰</definedName>
    <definedName name="ㄹ퓰" localSheetId="20">'산출-m'!ㄹ퓰</definedName>
    <definedName name="ㄹ퓰">#N/A</definedName>
    <definedName name="ㄹㅎ퓨" localSheetId="21">'산출-j'!FFF</definedName>
    <definedName name="ㄹㅎ퓨" localSheetId="20">'산출-m'!FFF</definedName>
    <definedName name="ㄹㅎ퓨">[0]!FFF</definedName>
    <definedName name="ㄹ헝ㄹ" localSheetId="5" hidden="1">#REF!</definedName>
    <definedName name="ㄹ헝ㄹ" localSheetId="12" hidden="1">#REF!</definedName>
    <definedName name="ㄹ헝ㄹ" localSheetId="19" hidden="1">#REF!</definedName>
    <definedName name="ㄹ헝ㄹ" hidden="1">#REF!</definedName>
    <definedName name="ㄹ호" localSheetId="5" hidden="1">#REF!</definedName>
    <definedName name="ㄹ호" localSheetId="12" hidden="1">#REF!</definedName>
    <definedName name="ㄹ호" localSheetId="19" hidden="1">#REF!</definedName>
    <definedName name="ㄹ호" hidden="1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ㅏㄹ" localSheetId="5">#REF!</definedName>
    <definedName name="러ㅏㄹ" localSheetId="12">#REF!</definedName>
    <definedName name="러ㅏㄹ" localSheetId="19">#REF!</definedName>
    <definedName name="러ㅏㄹ">#REF!</definedName>
    <definedName name="러ㅗㄴ머ㅏㄹ" localSheetId="5">#REF!</definedName>
    <definedName name="러ㅗㄴ머ㅏㄹ" localSheetId="12">#REF!</definedName>
    <definedName name="러ㅗㄴ머ㅏㄹ" localSheetId="19">#REF!</definedName>
    <definedName name="러ㅗㄴ머ㅏㄹ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localSheetId="5" hidden="1">#REF!</definedName>
    <definedName name="롬ㄴ" localSheetId="12" hidden="1">#REF!</definedName>
    <definedName name="롬ㄴ" localSheetId="19" hidden="1">#REF!</definedName>
    <definedName name="롬ㄴ" hidden="1">#REF!</definedName>
    <definedName name="료ㅜㅇ교" hidden="1">{#N/A,#N/A,FALSE,"표지목차"}</definedName>
    <definedName name="룻우ㅕㄴ" hidden="1">{#N/A,#N/A,FALSE,"골재소요량";#N/A,#N/A,FALSE,"골재소요량"}</definedName>
    <definedName name="류효정" hidden="1">{"'Firr(선)'!$AS$1:$AY$62","'Firr(사)'!$AS$1:$AY$62","'Firr(회)'!$AS$1:$AY$62","'Firr(선)'!$L$1:$V$62","'Firr(사)'!$L$1:$V$62","'Firr(회)'!$L$1:$V$62"}</definedName>
    <definedName name="률류" hidden="1">{#N/A,#N/A,FALSE,"혼합골재"}</definedName>
    <definedName name="리리리" localSheetId="5">#REF!,#REF!,#REF!</definedName>
    <definedName name="리리리" localSheetId="12">#REF!,#REF!,#REF!</definedName>
    <definedName name="리리리" localSheetId="19">#REF!,#REF!,#REF!</definedName>
    <definedName name="리리리">#REF!,#REF!,#REF!</definedName>
    <definedName name="리벳공" localSheetId="5">#REF!</definedName>
    <definedName name="리벳공" localSheetId="12">#REF!</definedName>
    <definedName name="리벳공" localSheetId="19">#REF!</definedName>
    <definedName name="리벳공">#REF!</definedName>
    <definedName name="ㅀㅀ" hidden="1">{"'Firr(선)'!$AS$1:$AY$62","'Firr(사)'!$AS$1:$AY$62","'Firr(회)'!$AS$1:$AY$62","'Firr(선)'!$L$1:$V$62","'Firr(사)'!$L$1:$V$62","'Firr(회)'!$L$1:$V$62"}</definedName>
    <definedName name="ㅀㅁ" hidden="1">{#N/A,#N/A,FALSE,"조골재"}</definedName>
    <definedName name="ㅁ1" localSheetId="5">#REF!</definedName>
    <definedName name="ㅁ1" localSheetId="12">#REF!</definedName>
    <definedName name="ㅁ1" localSheetId="19">#REF!</definedName>
    <definedName name="ㅁ1">#REF!</definedName>
    <definedName name="ㅁ1.ㄱ19" localSheetId="5">#REF!</definedName>
    <definedName name="ㅁ1.ㄱ19" localSheetId="12">#REF!</definedName>
    <definedName name="ㅁ1.ㄱ19" localSheetId="19">#REF!</definedName>
    <definedName name="ㅁ1.ㄱ19">#REF!</definedName>
    <definedName name="ㅁ1.ㄱ23" localSheetId="5">#REF!</definedName>
    <definedName name="ㅁ1.ㄱ23" localSheetId="12">#REF!</definedName>
    <definedName name="ㅁ1.ㄱ23" localSheetId="19">#REF!</definedName>
    <definedName name="ㅁ1.ㄱ23">#REF!</definedName>
    <definedName name="ㅁ1.ㅁ143" localSheetId="5">#REF!</definedName>
    <definedName name="ㅁ1.ㅁ143" localSheetId="12">#REF!</definedName>
    <definedName name="ㅁ1.ㅁ143" localSheetId="19">#REF!</definedName>
    <definedName name="ㅁ1.ㅁ143">#REF!</definedName>
    <definedName name="ㅁ1.ㅁ200" localSheetId="5">#REF!</definedName>
    <definedName name="ㅁ1.ㅁ200" localSheetId="12">#REF!</definedName>
    <definedName name="ㅁ1.ㅁ200" localSheetId="19">#REF!</definedName>
    <definedName name="ㅁ1.ㅁ200">#REF!</definedName>
    <definedName name="ㅁ1.ㅁ32" localSheetId="5">#REF!</definedName>
    <definedName name="ㅁ1.ㅁ32" localSheetId="12">#REF!</definedName>
    <definedName name="ㅁ1.ㅁ32" localSheetId="19">#REF!</definedName>
    <definedName name="ㅁ1.ㅁ32">#REF!</definedName>
    <definedName name="ㅁ1000" localSheetId="5">#REF!</definedName>
    <definedName name="ㅁ1000" localSheetId="12">#REF!</definedName>
    <definedName name="ㅁ1000" localSheetId="19">#REF!</definedName>
    <definedName name="ㅁ1000">#REF!</definedName>
    <definedName name="ㅁ1122">#REF!</definedName>
    <definedName name="ㅁ134" localSheetId="5">#REF!</definedName>
    <definedName name="ㅁ134" localSheetId="12">#REF!</definedName>
    <definedName name="ㅁ134" localSheetId="19">#REF!</definedName>
    <definedName name="ㅁ134">#REF!</definedName>
    <definedName name="ㅁ3" localSheetId="5">#REF!</definedName>
    <definedName name="ㅁ3" localSheetId="12">#REF!</definedName>
    <definedName name="ㅁ3" localSheetId="19">#REF!</definedName>
    <definedName name="ㅁ3">#REF!</definedName>
    <definedName name="ㅁ4" localSheetId="5">#REF!</definedName>
    <definedName name="ㅁ4" localSheetId="12">#REF!</definedName>
    <definedName name="ㅁ4" localSheetId="19">#REF!</definedName>
    <definedName name="ㅁ4">#REF!</definedName>
    <definedName name="ㅁ400" localSheetId="5">#REF!</definedName>
    <definedName name="ㅁ400" localSheetId="12">#REF!</definedName>
    <definedName name="ㅁ400" localSheetId="19">#REF!</definedName>
    <definedName name="ㅁ400">#REF!</definedName>
    <definedName name="ㅁ4a4" localSheetId="5">#REF!</definedName>
    <definedName name="ㅁ4a4" localSheetId="12">#REF!</definedName>
    <definedName name="ㅁ4a4" localSheetId="19">#REF!</definedName>
    <definedName name="ㅁ4a4">#REF!</definedName>
    <definedName name="ㅁ545" localSheetId="5">#REF!</definedName>
    <definedName name="ㅁ545" localSheetId="12">#REF!</definedName>
    <definedName name="ㅁ545" localSheetId="19">#REF!</definedName>
    <definedName name="ㅁ545">#REF!</definedName>
    <definedName name="ㅁ636" localSheetId="5">#REF!</definedName>
    <definedName name="ㅁ636" localSheetId="12">#REF!</definedName>
    <definedName name="ㅁ636" localSheetId="19">#REF!</definedName>
    <definedName name="ㅁ636">#REF!</definedName>
    <definedName name="ㅁ77.ㅕ99" localSheetId="5">#REF!</definedName>
    <definedName name="ㅁ77.ㅕ99" localSheetId="12">#REF!</definedName>
    <definedName name="ㅁ77.ㅕ99" localSheetId="19">#REF!</definedName>
    <definedName name="ㅁ77.ㅕ99">#REF!</definedName>
    <definedName name="ㅁ771" localSheetId="5">#REF!</definedName>
    <definedName name="ㅁ771" localSheetId="12">#REF!</definedName>
    <definedName name="ㅁ771" localSheetId="19">#REF!</definedName>
    <definedName name="ㅁ771">#REF!</definedName>
    <definedName name="ㅁㄴ" localSheetId="5" hidden="1">#REF!</definedName>
    <definedName name="ㅁㄴ" localSheetId="12" hidden="1">#REF!</definedName>
    <definedName name="ㅁㄴ" localSheetId="19" hidden="1">#REF!</definedName>
    <definedName name="ㅁㄴ" hidden="1">#REF!</definedName>
    <definedName name="ㅁㄴㄴ" hidden="1">{#N/A,#N/A,FALSE,"골재소요량";#N/A,#N/A,FALSE,"골재소요량"}</definedName>
    <definedName name="ㅁㄴㄹ">#REF!</definedName>
    <definedName name="ㅁㄴㄹㅇㄹ" localSheetId="21">'산출-j'!ㅁㄴㄹㅇㄹ</definedName>
    <definedName name="ㅁㄴㄹㅇㄹ" localSheetId="20">'산출-m'!ㅁㄴㄹㅇㄹ</definedName>
    <definedName name="ㅁㄴㄹㅇㄹ">#N/A</definedName>
    <definedName name="ㅁㄴㅇ" localSheetId="21">'산출-j'!ㄹ퓰</definedName>
    <definedName name="ㅁㄴㅇ" localSheetId="20">'산출-m'!ㄹ퓰</definedName>
    <definedName name="ㅁㄴㅇ">[0]!ㄹ퓰</definedName>
    <definedName name="ㅁㄴㅇㄹㄴㄹ" hidden="1">{#N/A,"수불부",FALSE,"사급자재수불서";#N/A,"수불부",FALSE,"사급자재수불서"}</definedName>
    <definedName name="ㅁㄴㅇㄻㄴㅇㄻㄴㄹ" hidden="1">{#N/A,#N/A,FALSE,"명세표"}</definedName>
    <definedName name="ㅁㄴㅇㄻㄹ" hidden="1">{#N/A,"수불부",FALSE,"사급자재수불서";#N/A,"수불부",FALSE,"사급자재수불서"}</definedName>
    <definedName name="ㅁㄴㅇ언ㅁ">#N/A</definedName>
    <definedName name="ㅁㄶㅁㄴ" localSheetId="5" hidden="1">#REF!</definedName>
    <definedName name="ㅁㄶㅁㄴ" localSheetId="12" hidden="1">#REF!</definedName>
    <definedName name="ㅁㄶㅁㄴ" localSheetId="19" hidden="1">#REF!</definedName>
    <definedName name="ㅁㄶㅁㄴ" hidden="1">#REF!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ㄹ">#REF!</definedName>
    <definedName name="ㅁㄹㄴㄹㅈㅂㄳ2" localSheetId="5">#REF!</definedName>
    <definedName name="ㅁㄹㄴㄹㅈㅂㄳ2" localSheetId="12">#REF!</definedName>
    <definedName name="ㅁㄹㄴㄹㅈㅂㄳ2" localSheetId="19">#REF!</definedName>
    <definedName name="ㅁㄹㄴㄹㅈㅂㄳ2">#REF!</definedName>
    <definedName name="ㅁㄹㅇㄴㅇㄹ" hidden="1">{#N/A,"수불부",FALSE,"사급자재수불서";#N/A,"수불부",FALSE,"사급자재수불서"}</definedName>
    <definedName name="ㅁㄹㅇㄹ" localSheetId="5">#REF!,#REF!</definedName>
    <definedName name="ㅁㄹㅇㄹ" localSheetId="12">#REF!,#REF!</definedName>
    <definedName name="ㅁㄹㅇㄹ" localSheetId="19">#REF!,#REF!</definedName>
    <definedName name="ㅁㄹㅇㄹ">#REF!,#REF!</definedName>
    <definedName name="ㅁㄻㅇㄹㄴ" hidden="1">{#N/A,"수불부",FALSE,"사급자재수불서";#N/A,"수불부",FALSE,"사급자재수불서"}</definedName>
    <definedName name="ㅁㅀㅁㄴ" localSheetId="5" hidden="1">#REF!</definedName>
    <definedName name="ㅁㅀㅁㄴ" localSheetId="12" hidden="1">#REF!</definedName>
    <definedName name="ㅁㅀㅁㄴ" localSheetId="19" hidden="1">#REF!</definedName>
    <definedName name="ㅁㅀㅁㄴ" hidden="1">#REF!</definedName>
    <definedName name="ㅁㅁ" localSheetId="5" hidden="1">#REF!</definedName>
    <definedName name="ㅁㅁ" localSheetId="12" hidden="1">#REF!</definedName>
    <definedName name="ㅁㅁ" localSheetId="19" hidden="1">#REF!</definedName>
    <definedName name="ㅁㅁ" hidden="1">#REF!</definedName>
    <definedName name="ㅁㅁㅁㅁㅁㅁ" localSheetId="5" hidden="1">#REF!</definedName>
    <definedName name="ㅁㅁㅁㅁㅁㅁ" localSheetId="12" hidden="1">#REF!</definedName>
    <definedName name="ㅁㅁㅁㅁㅁㅁ" localSheetId="19" hidden="1">#REF!</definedName>
    <definedName name="ㅁㅁㅁㅁㅁㅁ" hidden="1">#REF!</definedName>
    <definedName name="ㅁ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" localSheetId="21">'산출-j'!ㅁㅇㄹ</definedName>
    <definedName name="ㅁㅇㄹ" localSheetId="20">'산출-m'!ㅁㅇㄹ</definedName>
    <definedName name="ㅁㅇㄹ">#N/A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마마" localSheetId="5">#REF!</definedName>
    <definedName name="마마" localSheetId="12">#REF!</definedName>
    <definedName name="마마" localSheetId="19">#REF!</definedName>
    <definedName name="마마">#REF!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머" hidden="1">{#N/A,#N/A,FALSE,"명세표"}</definedName>
    <definedName name="메렁" localSheetId="5">#REF!</definedName>
    <definedName name="메렁" localSheetId="12">#REF!</definedName>
    <definedName name="메렁" localSheetId="19">#REF!</definedName>
    <definedName name="메렁">#REF!</definedName>
    <definedName name="명단" hidden="1">{#N/A,"수불부",FALSE,"사급자재수불서";#N/A,"수불부",FALSE,"사급자재수불서"}</definedName>
    <definedName name="목도공" localSheetId="5">#REF!</definedName>
    <definedName name="목도공" localSheetId="12">#REF!</definedName>
    <definedName name="목도공" localSheetId="19">#REF!</definedName>
    <definedName name="목도공">#REF!</definedName>
    <definedName name="목돈입력" localSheetId="5">#REF!</definedName>
    <definedName name="목돈입력" localSheetId="12">#REF!</definedName>
    <definedName name="목돈입력" localSheetId="19">#REF!</definedName>
    <definedName name="목돈입력">#REF!</definedName>
    <definedName name="목차" localSheetId="5">#REF!</definedName>
    <definedName name="목차" localSheetId="12">#REF!</definedName>
    <definedName name="목차" localSheetId="19">#REF!</definedName>
    <definedName name="목차">#REF!</definedName>
    <definedName name="물가" localSheetId="5">#REF!</definedName>
    <definedName name="물가" localSheetId="12">#REF!</definedName>
    <definedName name="물가" localSheetId="19">#REF!</definedName>
    <definedName name="물가">#REF!</definedName>
    <definedName name="물가2">#REF!</definedName>
    <definedName name="물가대비표" localSheetId="5">#REF!</definedName>
    <definedName name="물가대비표" localSheetId="12">#REF!</definedName>
    <definedName name="물가대비표" localSheetId="19">#REF!</definedName>
    <definedName name="물가대비표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상승률" localSheetId="5">#REF!</definedName>
    <definedName name="물가상승률" localSheetId="12">#REF!</definedName>
    <definedName name="물가상승률" localSheetId="19">#REF!</definedName>
    <definedName name="물가상승률">#REF!</definedName>
    <definedName name="물가자료" localSheetId="5">#REF!</definedName>
    <definedName name="물가자료" localSheetId="12">#REF!</definedName>
    <definedName name="물가자료" localSheetId="19">#REF!</definedName>
    <definedName name="물가자료">#REF!</definedName>
    <definedName name="미나" localSheetId="21">'산출-j'!ㅈㄷㅂㄹ</definedName>
    <definedName name="미나" localSheetId="20">'산출-m'!ㅈㄷㅂㄹ</definedName>
    <definedName name="미나">[0]!ㅈㄷㅂㄹ</definedName>
    <definedName name="미장공" localSheetId="5">#REF!</definedName>
    <definedName name="미장공" localSheetId="12">#REF!</definedName>
    <definedName name="미장공" localSheetId="19">#REF!</definedName>
    <definedName name="미장공">#REF!</definedName>
    <definedName name="미진" localSheetId="21">'산출-j'!NNG</definedName>
    <definedName name="미진" localSheetId="20">'산출-m'!NNG</definedName>
    <definedName name="미진">[0]!NNG</definedName>
    <definedName name="ㅂ" localSheetId="5">#REF!</definedName>
    <definedName name="ㅂ" localSheetId="12">#REF!</definedName>
    <definedName name="ㅂ" localSheetId="19">#REF!</definedName>
    <definedName name="ㅂ">#REF!</definedName>
    <definedName name="ㅂㄱㄹㄷㅈㅅㄷ4ㅈ" localSheetId="5" hidden="1">#REF!</definedName>
    <definedName name="ㅂㄱㄹㄷㅈㅅㄷ4ㅈ" localSheetId="12" hidden="1">#REF!</definedName>
    <definedName name="ㅂㄱㄹㄷㅈㅅㄷ4ㅈ" localSheetId="19" hidden="1">#REF!</definedName>
    <definedName name="ㅂㄱㄹㄷㅈㅅㄷ4ㅈ" hidden="1">#REF!</definedName>
    <definedName name="ㅂㄷㅇ" hidden="1">{#N/A,#N/A,FALSE,"표지목차"}</definedName>
    <definedName name="ㅂㅂㅂㅂ">#REF!</definedName>
    <definedName name="ㅂㅂㅂㅂㅂ" hidden="1">{#N/A,#N/A,FALSE,"혼합골재"}</definedName>
    <definedName name="ㅂㅂㅂㅂㅂㅂㅂ" hidden="1">{#N/A,#N/A,FALSE,"명세표"}</definedName>
    <definedName name="ㅂㅂㅂㅂㅂㅂㅂㅂㅂ" hidden="1">{#N/A,#N/A,FALSE,"표지목차"}</definedName>
    <definedName name="ㅂㅈ" localSheetId="5">#REF!</definedName>
    <definedName name="ㅂㅈ" localSheetId="12">#REF!</definedName>
    <definedName name="ㅂㅈ" localSheetId="19">#REF!</definedName>
    <definedName name="ㅂㅈ">#REF!</definedName>
    <definedName name="ㅂㅈㄷ" localSheetId="21">'산출-j'!jhg</definedName>
    <definedName name="ㅂㅈㄷ" localSheetId="20">'산출-m'!jhg</definedName>
    <definedName name="ㅂㅈㄷ">[0]!jhg</definedName>
    <definedName name="ㅂㅈㄷㄱㅈㅂ" localSheetId="5" hidden="1">#REF!</definedName>
    <definedName name="ㅂㅈㄷㄱㅈㅂ" localSheetId="12" hidden="1">#REF!</definedName>
    <definedName name="ㅂㅈㄷㄱㅈㅂ" localSheetId="19" hidden="1">#REF!</definedName>
    <definedName name="ㅂㅈㄷㄱㅈㅂ" hidden="1">#REF!</definedName>
    <definedName name="ㅂㅈㄷㄴㅌ" localSheetId="21">'산출-j'!juyjuy</definedName>
    <definedName name="ㅂㅈㄷㄴㅌ" localSheetId="20">'산출-m'!juyjuy</definedName>
    <definedName name="ㅂㅈㄷㄴㅌ">[0]!juyjuy</definedName>
    <definedName name="ㅂㅈㅂㅈㅂㅈ" localSheetId="5">#REF!</definedName>
    <definedName name="ㅂㅈㅂㅈㅂㅈ" localSheetId="12">#REF!</definedName>
    <definedName name="ㅂㅈㅂㅈㅂㅈ" localSheetId="19">#REF!</definedName>
    <definedName name="ㅂㅈㅂㅈㅂㅈ">#REF!</definedName>
    <definedName name="ㅂㅈㅈ" hidden="1">{#N/A,#N/A,FALSE,"운반시간"}</definedName>
    <definedName name="바람" localSheetId="5">#REF!</definedName>
    <definedName name="바람" localSheetId="12">#REF!</definedName>
    <definedName name="바람" localSheetId="19">#REF!</definedName>
    <definedName name="바람">#REF!</definedName>
    <definedName name="바보" localSheetId="5">#REF!,#REF!</definedName>
    <definedName name="바보" localSheetId="12">#REF!,#REF!</definedName>
    <definedName name="바보" localSheetId="19">#REF!,#REF!</definedName>
    <definedName name="바보">#REF!,#REF!</definedName>
    <definedName name="박어쟈루" localSheetId="5" hidden="1">#REF!</definedName>
    <definedName name="박어쟈루" localSheetId="12" hidden="1">#REF!</definedName>
    <definedName name="박어쟈루" localSheetId="19" hidden="1">#REF!</definedName>
    <definedName name="박어쟈루" hidden="1">#REF!</definedName>
    <definedName name="반여수량" localSheetId="5">#REF!</definedName>
    <definedName name="반여수량" localSheetId="12">#REF!</definedName>
    <definedName name="반여수량" localSheetId="19">#REF!</definedName>
    <definedName name="반여수량">#REF!</definedName>
    <definedName name="방송" localSheetId="5">#REF!</definedName>
    <definedName name="방송" localSheetId="12">#REF!</definedName>
    <definedName name="방송" localSheetId="19">#REF!</definedName>
    <definedName name="방송">#REF!</definedName>
    <definedName name="방송설비" localSheetId="5">#REF!</definedName>
    <definedName name="방송설비" localSheetId="12">#REF!</definedName>
    <definedName name="방송설비" localSheetId="19">#REF!</definedName>
    <definedName name="방송설비">#REF!</definedName>
    <definedName name="방수공" localSheetId="5">#REF!</definedName>
    <definedName name="방수공" localSheetId="12">#REF!</definedName>
    <definedName name="방수공" localSheetId="19">#REF!</definedName>
    <definedName name="방수공">#REF!</definedName>
    <definedName name="배관공" localSheetId="5">#REF!</definedName>
    <definedName name="배관공" localSheetId="12">#REF!</definedName>
    <definedName name="배관공" localSheetId="19">#REF!</definedName>
    <definedName name="배관공">#REF!</definedName>
    <definedName name="배전" localSheetId="5">#REF!</definedName>
    <definedName name="배전" localSheetId="12">#REF!</definedName>
    <definedName name="배전" localSheetId="19">#REF!</definedName>
    <definedName name="배전">#REF!</definedName>
    <definedName name="배전반자재단가영" localSheetId="5">#REF!</definedName>
    <definedName name="배전반자재단가영" localSheetId="12">#REF!</definedName>
    <definedName name="배전반자재단가영" localSheetId="19">#REF!</definedName>
    <definedName name="배전반자재단가영">#REF!</definedName>
    <definedName name="배전전공" localSheetId="5">#REF!</definedName>
    <definedName name="배전전공" localSheetId="12">#REF!</definedName>
    <definedName name="배전전공" localSheetId="19">#REF!</definedName>
    <definedName name="배전전공">#REF!</definedName>
    <definedName name="배전활선전공" localSheetId="5">#REF!</definedName>
    <definedName name="배전활선전공" localSheetId="12">#REF!</definedName>
    <definedName name="배전활선전공" localSheetId="19">#REF!</definedName>
    <definedName name="배전활선전공">#REF!</definedName>
    <definedName name="변간접노무비" localSheetId="5">#REF!</definedName>
    <definedName name="변간접노무비" localSheetId="12">#REF!</definedName>
    <definedName name="변간접노무비" localSheetId="19">#REF!</definedName>
    <definedName name="변간접노무비">#REF!</definedName>
    <definedName name="변경원가" localSheetId="5" hidden="1">#REF!</definedName>
    <definedName name="변경원가" localSheetId="12" hidden="1">#REF!</definedName>
    <definedName name="변경원가" localSheetId="19" hidden="1">#REF!</definedName>
    <definedName name="변경원가" hidden="1">#REF!</definedName>
    <definedName name="변공구손료" localSheetId="5">#REF!</definedName>
    <definedName name="변공구손료" localSheetId="12">#REF!</definedName>
    <definedName name="변공구손료" localSheetId="19">#REF!</definedName>
    <definedName name="변공구손료">#REF!</definedName>
    <definedName name="변기록사진대" localSheetId="5">#REF!</definedName>
    <definedName name="변기록사진대" localSheetId="12">#REF!</definedName>
    <definedName name="변기록사진대" localSheetId="19">#REF!</definedName>
    <definedName name="변기록사진대">#REF!</definedName>
    <definedName name="변복리후생비" localSheetId="5">#REF!</definedName>
    <definedName name="변복리후생비" localSheetId="12">#REF!</definedName>
    <definedName name="변복리후생비" localSheetId="19">#REF!</definedName>
    <definedName name="변복리후생비">#REF!</definedName>
    <definedName name="변본사본" localSheetId="5">#REF!</definedName>
    <definedName name="변본사본" localSheetId="12">#REF!</definedName>
    <definedName name="변본사본" localSheetId="19">#REF!</definedName>
    <definedName name="변본사본">#REF!</definedName>
    <definedName name="변본사분" localSheetId="5">#REF!</definedName>
    <definedName name="변본사분" localSheetId="12">#REF!</definedName>
    <definedName name="변본사분" localSheetId="19">#REF!</definedName>
    <definedName name="변본사분">#REF!</definedName>
    <definedName name="변세금공과금" localSheetId="5">#REF!</definedName>
    <definedName name="변세금공과금" localSheetId="12">#REF!</definedName>
    <definedName name="변세금공과금" localSheetId="19">#REF!</definedName>
    <definedName name="변세금공과금">#REF!</definedName>
    <definedName name="변소모품비" localSheetId="5">#REF!</definedName>
    <definedName name="변소모품비" localSheetId="12">#REF!</definedName>
    <definedName name="변소모품비" localSheetId="19">#REF!</definedName>
    <definedName name="변소모품비">#REF!</definedName>
    <definedName name="변안전관리비" localSheetId="5">#REF!</definedName>
    <definedName name="변안전관리비" localSheetId="12">#REF!</definedName>
    <definedName name="변안전관리비" localSheetId="19">#REF!</definedName>
    <definedName name="변안전관리비">#REF!</definedName>
    <definedName name="변여비교통통신비" localSheetId="5">#REF!</definedName>
    <definedName name="변여비교통통신비" localSheetId="12">#REF!</definedName>
    <definedName name="변여비교통통신비" localSheetId="19">#REF!</definedName>
    <definedName name="변여비교통통신비">#REF!</definedName>
    <definedName name="변이윤" localSheetId="5">#REF!</definedName>
    <definedName name="변이윤" localSheetId="12">#REF!</definedName>
    <definedName name="변이윤" localSheetId="19">#REF!</definedName>
    <definedName name="변이윤">#REF!</definedName>
    <definedName name="변일반관리비" localSheetId="5">#REF!</definedName>
    <definedName name="변일반관리비" localSheetId="12">#REF!</definedName>
    <definedName name="변일반관리비" localSheetId="19">#REF!</definedName>
    <definedName name="변일반관리비">#REF!</definedName>
    <definedName name="변직접노무비" localSheetId="5">#REF!</definedName>
    <definedName name="변직접노무비" localSheetId="12">#REF!</definedName>
    <definedName name="변직접노무비" localSheetId="19">#REF!</definedName>
    <definedName name="변직접노무비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인" localSheetId="5">#REF!</definedName>
    <definedName name="보인" localSheetId="12">#REF!</definedName>
    <definedName name="보인" localSheetId="19">#REF!</definedName>
    <definedName name="보인">#REF!</definedName>
    <definedName name="보중" hidden="1">{#N/A,#N/A,FALSE,"전력간선"}</definedName>
    <definedName name="보통인부" localSheetId="5">#REF!</definedName>
    <definedName name="보통인부" localSheetId="12">#REF!</definedName>
    <definedName name="보통인부" localSheetId="19">#REF!</definedName>
    <definedName name="보통인부">#REF!</definedName>
    <definedName name="보현" localSheetId="21">'산출-j'!ㅁㄴㄹㅇㄹ</definedName>
    <definedName name="보현" localSheetId="20">'산출-m'!ㅁㄴㄹㅇㄹ</definedName>
    <definedName name="보현">[0]!ㅁㄴㄹㅇㄹ</definedName>
    <definedName name="복리후생비" localSheetId="5">#REF!</definedName>
    <definedName name="복리후생비" localSheetId="12">#REF!</definedName>
    <definedName name="복리후생비" localSheetId="19">#REF!</definedName>
    <definedName name="복리후생비">#REF!</definedName>
    <definedName name="본사분" localSheetId="5">#REF!</definedName>
    <definedName name="본사분" localSheetId="12">#REF!</definedName>
    <definedName name="본사분" localSheetId="19">#REF!</definedName>
    <definedName name="본사분">#REF!</definedName>
    <definedName name="본사재료비" localSheetId="5">#REF!</definedName>
    <definedName name="본사재료비" localSheetId="12">#REF!</definedName>
    <definedName name="본사재료비" localSheetId="19">#REF!</definedName>
    <definedName name="본사재료비">#REF!</definedName>
    <definedName name="부" hidden="1">{#N/A,#N/A,FALSE,"현장 NCR 분석";#N/A,#N/A,FALSE,"현장품질감사";#N/A,#N/A,FALSE,"현장품질감사"}</definedName>
    <definedName name="부가가치세" localSheetId="5">#REF!</definedName>
    <definedName name="부가가치세" localSheetId="12">#REF!</definedName>
    <definedName name="부가가치세" localSheetId="19">#REF!</definedName>
    <definedName name="부가가치세">#REF!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hidden="1">{#N/A,#N/A,FALSE,"현장 NCR 분석";#N/A,#N/A,FALSE,"현장품질감사";#N/A,#N/A,FALSE,"현장품질감사"}</definedName>
    <definedName name="부전지" localSheetId="5" hidden="1">#REF!</definedName>
    <definedName name="부전지" localSheetId="12" hidden="1">#REF!</definedName>
    <definedName name="부전지" localSheetId="19" hidden="1">#REF!</definedName>
    <definedName name="부전지" hidden="1">#REF!</definedName>
    <definedName name="부하_부하명">#REF!</definedName>
    <definedName name="부하계산" localSheetId="21">'산출-j'!부하계산</definedName>
    <definedName name="부하계산" localSheetId="20">'산출-m'!부하계산</definedName>
    <definedName name="부하계산">#N/A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비계" localSheetId="5">#REF!</definedName>
    <definedName name="비계" localSheetId="12">#REF!</definedName>
    <definedName name="비계" localSheetId="19">#REF!</definedName>
    <definedName name="비계">#REF!</definedName>
    <definedName name="비계공" localSheetId="5">#REF!</definedName>
    <definedName name="비계공" localSheetId="12">#REF!</definedName>
    <definedName name="비계공" localSheetId="19">#REF!</definedName>
    <definedName name="비계공">#REF!</definedName>
    <definedName name="비교" hidden="1">255</definedName>
    <definedName name="비교표1" hidden="1">255</definedName>
    <definedName name="비목1" localSheetId="5">#REF!</definedName>
    <definedName name="비목1" localSheetId="12">#REF!</definedName>
    <definedName name="비목1" localSheetId="19">#REF!</definedName>
    <definedName name="비목1">#REF!</definedName>
    <definedName name="비목2" localSheetId="5">#REF!</definedName>
    <definedName name="비목2" localSheetId="12">#REF!</definedName>
    <definedName name="비목2" localSheetId="19">#REF!</definedName>
    <definedName name="비목2">#REF!</definedName>
    <definedName name="비목3" localSheetId="5">#REF!</definedName>
    <definedName name="비목3" localSheetId="12">#REF!</definedName>
    <definedName name="비목3" localSheetId="19">#REF!</definedName>
    <definedName name="비목3">#REF!</definedName>
    <definedName name="비목4" localSheetId="5">#REF!</definedName>
    <definedName name="비목4" localSheetId="12">#REF!</definedName>
    <definedName name="비목4" localSheetId="19">#REF!</definedName>
    <definedName name="비목4">#REF!</definedName>
    <definedName name="비목군집계" localSheetId="5" hidden="1">#REF!</definedName>
    <definedName name="비목군집계" localSheetId="12" hidden="1">#REF!</definedName>
    <definedName name="비목군집계" localSheetId="19" hidden="1">#REF!</definedName>
    <definedName name="비목군집계" hidden="1">#REF!</definedName>
    <definedName name="비상부하계산" localSheetId="21">'산출-j'!비상부하계산</definedName>
    <definedName name="비상부하계산" localSheetId="20">'산출-m'!비상부하계산</definedName>
    <definedName name="비상부하계산">#N/A</definedName>
    <definedName name="비인" localSheetId="21">'산출-j'!MATRO</definedName>
    <definedName name="비인" localSheetId="20">'산출-m'!MATRO</definedName>
    <definedName name="비인">[0]!MATRO</definedName>
    <definedName name="ㅅ" localSheetId="5">#REF!</definedName>
    <definedName name="ㅅ" localSheetId="12">#REF!</definedName>
    <definedName name="ㅅ" localSheetId="19">#REF!</definedName>
    <definedName name="ㅅ">#REF!</definedName>
    <definedName name="ㅅ.." hidden="1">{#N/A,#N/A,FALSE,"골재소요량";#N/A,#N/A,FALSE,"골재소요량"}</definedName>
    <definedName name="ㅅㄱㅈ" localSheetId="5" hidden="1">#REF!</definedName>
    <definedName name="ㅅㄱㅈ" localSheetId="12" hidden="1">#REF!</definedName>
    <definedName name="ㅅㄱㅈ" localSheetId="19" hidden="1">#REF!</definedName>
    <definedName name="ㅅㄱㅈ" hidden="1">#REF!</definedName>
    <definedName name="ㅅ곳ㄴ고" hidden="1">{#N/A,#N/A,FALSE,"2~8번"}</definedName>
    <definedName name="ㅅㄳ" hidden="1">{#N/A,#N/A,FALSE,"골재소요량";#N/A,#N/A,FALSE,"골재소요량"}</definedName>
    <definedName name="ㅅㅅ" localSheetId="5" hidden="1">#REF!</definedName>
    <definedName name="ㅅㅅ" localSheetId="12" hidden="1">#REF!</definedName>
    <definedName name="ㅅㅅ" localSheetId="19" hidden="1">#REF!</definedName>
    <definedName name="ㅅㅅ" hidden="1">#REF!</definedName>
    <definedName name="ㅅㅅㅅ" hidden="1">{#N/A,#N/A,FALSE,"전력간선"}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ㅎ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공ㅋ" hidden="1">{#N/A,#N/A,FALSE,"단가표지"}</definedName>
    <definedName name="사급" hidden="1">{#N/A,#N/A,FALSE,"단가표지"}</definedName>
    <definedName name="사급2" hidden="1">{#N/A,#N/A,FALSE,"조골재"}</definedName>
    <definedName name="사급자재" hidden="1">{#N/A,#N/A,FALSE,"골재소요량";#N/A,#N/A,FALSE,"골재소요량"}</definedName>
    <definedName name="사급자재비" localSheetId="5">#REF!</definedName>
    <definedName name="사급자재비" localSheetId="12">#REF!</definedName>
    <definedName name="사급자재비" localSheetId="19">#REF!</definedName>
    <definedName name="사급자재비">#REF!</definedName>
    <definedName name="사업소분" localSheetId="5">#REF!</definedName>
    <definedName name="사업소분" localSheetId="12">#REF!</definedName>
    <definedName name="사업소분" localSheetId="19">#REF!</definedName>
    <definedName name="사업소분">#REF!</definedName>
    <definedName name="사유" localSheetId="5">BlankMacro1</definedName>
    <definedName name="사유" localSheetId="12">BlankMacro1</definedName>
    <definedName name="사유" localSheetId="21">BlankMacro1</definedName>
    <definedName name="사유" localSheetId="20">BlankMacro1</definedName>
    <definedName name="사유" localSheetId="19">BlankMacro1</definedName>
    <definedName name="사유">BlankMacro1</definedName>
    <definedName name="사유서2" localSheetId="5">BlankMacro1</definedName>
    <definedName name="사유서2" localSheetId="12">BlankMacro1</definedName>
    <definedName name="사유서2" localSheetId="21">BlankMacro1</definedName>
    <definedName name="사유서2" localSheetId="20">BlankMacro1</definedName>
    <definedName name="사유서2" localSheetId="19">BlankMacro1</definedName>
    <definedName name="사유서2">BlankMacro1</definedName>
    <definedName name="사진첩" localSheetId="21" hidden="1">{"'Sheet1'!$A$1:$H$49"}</definedName>
    <definedName name="사진첩" hidden="1">{"'Sheet1'!$A$1:$H$49"}</definedName>
    <definedName name="산재보험료" localSheetId="5">#REF!</definedName>
    <definedName name="산재보험료" localSheetId="12">#REF!</definedName>
    <definedName name="산재보험료" localSheetId="19">#REF!</definedName>
    <definedName name="산재보험료">#REF!</definedName>
    <definedName name="산출집계표">#REF!</definedName>
    <definedName name="산표" localSheetId="5">#REF!</definedName>
    <definedName name="산표" localSheetId="12">#REF!</definedName>
    <definedName name="산표" localSheetId="19">#REF!</definedName>
    <definedName name="산표">#REF!</definedName>
    <definedName name="상토" hidden="1">{#N/A,#N/A,FALSE,"단가표지"}</definedName>
    <definedName name="상호" localSheetId="21">'산출-j'!상호</definedName>
    <definedName name="상호" localSheetId="20">'산출-m'!상호</definedName>
    <definedName name="상호">#N/A</definedName>
    <definedName name="샤" localSheetId="5">#REF!</definedName>
    <definedName name="샤" localSheetId="12">#REF!</definedName>
    <definedName name="샤" localSheetId="19">#REF!</definedName>
    <definedName name="샤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해" localSheetId="21">'산출-j'!서해</definedName>
    <definedName name="서해" localSheetId="20">'산출-m'!서해</definedName>
    <definedName name="서해">#N/A</definedName>
    <definedName name="석축다단이수" hidden="1">{#N/A,#N/A,FALSE,"단가표지"}</definedName>
    <definedName name="석축쌓김년적" hidden="1">{#N/A,#N/A,FALSE,"2~8번"}</definedName>
    <definedName name="석항" hidden="1">{#N/A,#N/A,FALSE,"명세표"}</definedName>
    <definedName name="선로수량">#REF!</definedName>
    <definedName name="선로신설" localSheetId="5">#REF!</definedName>
    <definedName name="선로신설" localSheetId="12">#REF!</definedName>
    <definedName name="선로신설" localSheetId="19">#REF!</definedName>
    <definedName name="선로신설">#REF!</definedName>
    <definedName name="선로철거" localSheetId="5">#REF!</definedName>
    <definedName name="선로철거" localSheetId="12">#REF!</definedName>
    <definedName name="선로철거" localSheetId="19">#REF!</definedName>
    <definedName name="선로철거">#REF!</definedName>
    <definedName name="선로철거단가">#REF!</definedName>
    <definedName name="선테ㄷ">#REF!</definedName>
    <definedName name="설계">#REF!</definedName>
    <definedName name="설계내역" localSheetId="5">#REF!</definedName>
    <definedName name="설계내역" localSheetId="12">#REF!</definedName>
    <definedName name="설계내역" localSheetId="19">#REF!</definedName>
    <definedName name="설계내역">#REF!</definedName>
    <definedName name="설계일위" localSheetId="5">#REF!</definedName>
    <definedName name="설계일위" localSheetId="12">#REF!</definedName>
    <definedName name="설계일위" localSheetId="19">#REF!</definedName>
    <definedName name="설계일위">#REF!</definedName>
    <definedName name="설비" hidden="1">{#N/A,#N/A,TRUE,"토적및재료집계";#N/A,#N/A,TRUE,"토적및재료집계";#N/A,#N/A,TRUE,"단위량"}</definedName>
    <definedName name="세로" hidden="1">{#N/A,#N/A,FALSE,"전력간선"}</definedName>
    <definedName name="소계" localSheetId="5">#REF!</definedName>
    <definedName name="소계" localSheetId="12">#REF!</definedName>
    <definedName name="소계" localSheetId="19">#REF!</definedName>
    <definedName name="소계">#REF!</definedName>
    <definedName name="소계3" localSheetId="5">#REF!</definedName>
    <definedName name="소계3" localSheetId="12">#REF!</definedName>
    <definedName name="소계3" localSheetId="19">#REF!</definedName>
    <definedName name="소계3">#REF!</definedName>
    <definedName name="소계4" localSheetId="5">#REF!</definedName>
    <definedName name="소계4" localSheetId="12">#REF!</definedName>
    <definedName name="소계4" localSheetId="19">#REF!</definedName>
    <definedName name="소계4">#REF!</definedName>
    <definedName name="소계5" localSheetId="5">#REF!</definedName>
    <definedName name="소계5" localSheetId="12">#REF!</definedName>
    <definedName name="소계5" localSheetId="19">#REF!</definedName>
    <definedName name="소계5">#REF!</definedName>
    <definedName name="소운반" hidden="1">{#N/A,#N/A,FALSE,"포장단가"}</definedName>
    <definedName name="손익3" hidden="1">{#N/A,#N/A,FALSE,"UNIT";#N/A,#N/A,FALSE,"UNIT";#N/A,#N/A,FALSE,"계정"}</definedName>
    <definedName name="송도" localSheetId="21">'산출-j'!NNF</definedName>
    <definedName name="송도" localSheetId="20">'산출-m'!NNF</definedName>
    <definedName name="송도">[0]!NNF</definedName>
    <definedName name="송전전공" localSheetId="5">#REF!</definedName>
    <definedName name="송전전공" localSheetId="12">#REF!</definedName>
    <definedName name="송전전공" localSheetId="19">#REF!</definedName>
    <definedName name="송전전공">#REF!</definedName>
    <definedName name="송전활선전공" localSheetId="5">#REF!</definedName>
    <definedName name="송전활선전공" localSheetId="12">#REF!</definedName>
    <definedName name="송전활선전공" localSheetId="19">#REF!</definedName>
    <definedName name="송전활선전공">#REF!</definedName>
    <definedName name="쇼ㅕ" localSheetId="5">#REF!,#REF!,#REF!</definedName>
    <definedName name="쇼ㅕ" localSheetId="12">#REF!,#REF!,#REF!</definedName>
    <definedName name="쇼ㅕ" localSheetId="19">#REF!,#REF!,#REF!</definedName>
    <definedName name="쇼ㅕ">#REF!,#REF!,#REF!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량">#REF!</definedName>
    <definedName name="수량검토" localSheetId="5">#REF!</definedName>
    <definedName name="수량검토" localSheetId="12">#REF!</definedName>
    <definedName name="수량검토" localSheetId="19">#REF!</definedName>
    <definedName name="수량검토">#REF!</definedName>
    <definedName name="수량계산" localSheetId="5">#REF!</definedName>
    <definedName name="수량계산" localSheetId="12">#REF!</definedName>
    <definedName name="수량계산" localSheetId="19">#REF!</definedName>
    <definedName name="수량계산">#REF!</definedName>
    <definedName name="수량산출내역" hidden="1">{#N/A,#N/A,FALSE,"포장단가"}</definedName>
    <definedName name="수량조서1" localSheetId="5">#REF!</definedName>
    <definedName name="수량조서1" localSheetId="12">#REF!</definedName>
    <definedName name="수량조서1" localSheetId="19">#REF!</definedName>
    <definedName name="수량조서1">#REF!</definedName>
    <definedName name="수량조서2">#REF!</definedName>
    <definedName name="수량집계" hidden="1">{#N/A,#N/A,FALSE,"포장단가"}</definedName>
    <definedName name="수수료1" localSheetId="21">'산출-j'!수수료1</definedName>
    <definedName name="수수료1">[0]!수수료1</definedName>
    <definedName name="수수표2" localSheetId="21">'산출-j'!수수표2</definedName>
    <definedName name="수수표2">[0]!수수표2</definedName>
    <definedName name="수영" localSheetId="21">'산출-j'!ㅁㄴㄹㅇㄹ</definedName>
    <definedName name="수영" localSheetId="20">'산출-m'!ㅁㄴㄹㅇㄹ</definedName>
    <definedName name="수영">[0]!ㅁㄴㄹㅇㄹ</definedName>
    <definedName name="수진" localSheetId="21">'산출-j'!NNF</definedName>
    <definedName name="수진" localSheetId="20">'산출-m'!NNF</definedName>
    <definedName name="수진">[0]!NNF</definedName>
    <definedName name="수현" localSheetId="21">'산출-j'!수현</definedName>
    <definedName name="수현" localSheetId="20">'산출-m'!수현</definedName>
    <definedName name="수현">#N/A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 localSheetId="5">#REF!</definedName>
    <definedName name="순공사비" localSheetId="12">#REF!</definedName>
    <definedName name="순공사비" localSheetId="19">#REF!</definedName>
    <definedName name="순공사비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 localSheetId="5">#REF!</definedName>
    <definedName name="순공사원가" localSheetId="12">#REF!</definedName>
    <definedName name="순공사원가" localSheetId="19">#REF!</definedName>
    <definedName name="순공사원가">#REF!</definedName>
    <definedName name="승호" localSheetId="21">'산출-j'!MMK</definedName>
    <definedName name="승호" localSheetId="20">'산출-m'!MMK</definedName>
    <definedName name="승호">[0]!MMK</definedName>
    <definedName name="시멘트운반" hidden="1">{#N/A,#N/A,FALSE,"포장단가"}</definedName>
    <definedName name="시방">#REF!</definedName>
    <definedName name="시방1">#REF!</definedName>
    <definedName name="시작" localSheetId="5">#REF!</definedName>
    <definedName name="시작" localSheetId="12">#REF!</definedName>
    <definedName name="시작" localSheetId="19">#REF!</definedName>
    <definedName name="시작">#REF!</definedName>
    <definedName name="시중단가" hidden="1">{"'단계별시설공사비'!$A$3:$K$51"}</definedName>
    <definedName name="시행청" localSheetId="5">#REF!</definedName>
    <definedName name="시행청" localSheetId="12">#REF!</definedName>
    <definedName name="시행청" localSheetId="19">#REF!</definedName>
    <definedName name="시행청">#REF!</definedName>
    <definedName name="시험편">#REF!</definedName>
    <definedName name="신" localSheetId="5">#REF!</definedName>
    <definedName name="신" localSheetId="12">#REF!</definedName>
    <definedName name="신" localSheetId="19">#REF!</definedName>
    <definedName name="신">#REF!</definedName>
    <definedName name="신규포장" hidden="1">{#N/A,#N/A,FALSE,"포장단가"}</definedName>
    <definedName name="신설" hidden="1">{#N/A,#N/A,FALSE,"명세표"}</definedName>
    <definedName name="신설단가" localSheetId="5">#REF!</definedName>
    <definedName name="신설단가" localSheetId="12">#REF!</definedName>
    <definedName name="신설단가" localSheetId="19">#REF!</definedName>
    <definedName name="신설단가">#REF!</definedName>
    <definedName name="신설신설" localSheetId="5">#REF!</definedName>
    <definedName name="신설신설" localSheetId="12">#REF!</definedName>
    <definedName name="신설신설" localSheetId="19">#REF!</definedName>
    <definedName name="신설신설">#REF!</definedName>
    <definedName name="신성" localSheetId="5">#REF!</definedName>
    <definedName name="신성" localSheetId="12">#REF!</definedName>
    <definedName name="신성" localSheetId="19">#REF!</definedName>
    <definedName name="신성">#REF!</definedName>
    <definedName name="신성감" localSheetId="5">#REF!</definedName>
    <definedName name="신성감" localSheetId="12">#REF!</definedName>
    <definedName name="신성감" localSheetId="19">#REF!</definedName>
    <definedName name="신성감">#REF!</definedName>
    <definedName name="신축공사" hidden="1">{"'단계별시설공사비'!$A$3:$K$51"}</definedName>
    <definedName name="신호기">[0]!신호기</definedName>
    <definedName name="신희" localSheetId="5">#REF!</definedName>
    <definedName name="신희" localSheetId="12">#REF!</definedName>
    <definedName name="신희" localSheetId="19">#REF!</definedName>
    <definedName name="신희">#REF!</definedName>
    <definedName name="실경상" localSheetId="5">#REF!</definedName>
    <definedName name="실경상" localSheetId="12">#REF!</definedName>
    <definedName name="실경상" localSheetId="19">#REF!</definedName>
    <definedName name="실경상">#REF!</definedName>
    <definedName name="심우" localSheetId="5">#REF!</definedName>
    <definedName name="심우" localSheetId="12">#REF!</definedName>
    <definedName name="심우" localSheetId="19">#REF!</definedName>
    <definedName name="심우">#REF!</definedName>
    <definedName name="심우을" localSheetId="5">#REF!</definedName>
    <definedName name="심우을" localSheetId="12">#REF!</definedName>
    <definedName name="심우을" localSheetId="19">#REF!</definedName>
    <definedName name="심우을">#REF!</definedName>
    <definedName name="ㅆ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" localSheetId="5">#REF!</definedName>
    <definedName name="ㅇ" localSheetId="12">#REF!</definedName>
    <definedName name="ㅇ" localSheetId="19">#REF!</definedName>
    <definedName name="ㅇ">#REF!</definedName>
    <definedName name="ㅇ1200" localSheetId="5">#REF!</definedName>
    <definedName name="ㅇ1200" localSheetId="12">#REF!</definedName>
    <definedName name="ㅇ1200" localSheetId="19">#REF!</definedName>
    <definedName name="ㅇ1200">#REF!</definedName>
    <definedName name="ㅇ517.뮤517" localSheetId="5">#REF!</definedName>
    <definedName name="ㅇ517.뮤517" localSheetId="12">#REF!</definedName>
    <definedName name="ㅇ517.뮤517" localSheetId="19">#REF!</definedName>
    <definedName name="ㅇ517.뮤517">#REF!</definedName>
    <definedName name="ㅇㄱ셔ㅓㅀ" localSheetId="5" hidden="1">#REF!</definedName>
    <definedName name="ㅇㄱ셔ㅓㅀ" localSheetId="12" hidden="1">#REF!</definedName>
    <definedName name="ㅇㄱ셔ㅓㅀ" localSheetId="19" hidden="1">#REF!</definedName>
    <definedName name="ㅇㄱ셔ㅓㅀ" hidden="1">#REF!</definedName>
    <definedName name="ㅇㄴㄹㄴㅇ" hidden="1">{#N/A,"수불부",FALSE,"사급자재수불서";#N/A,"수불부",FALSE,"사급자재수불서"}</definedName>
    <definedName name="ㅇㄴㄹㄹㄹ" localSheetId="5">#REF!</definedName>
    <definedName name="ㅇㄴㄹㄹㄹ" localSheetId="12">#REF!</definedName>
    <definedName name="ㅇㄴㄹㄹㄹ" localSheetId="19">#REF!</definedName>
    <definedName name="ㅇㄴㄹㄹㄹ">#REF!</definedName>
    <definedName name="ㅇㄴㄹㅇㄴㄹㅇㄴ" hidden="1">{#N/A,#N/A,FALSE,"조골재"}</definedName>
    <definedName name="ㅇㄴㄻㅎㅈㄷㅈㄷㄴ" hidden="1">{"'Sheet1'!$D$19","'Sheet1'!$B$22:$E$22"}</definedName>
    <definedName name="ㅇㄴㄿ" localSheetId="21">'산출-j'!ㅇㄴㄿ</definedName>
    <definedName name="ㅇㄴㄿ" localSheetId="20">'산출-m'!ㅇㄴㄿ</definedName>
    <definedName name="ㅇㄴㄿ">#N/A</definedName>
    <definedName name="ㅇㄴㅁㄹㅇㄻㅇㄹㄴㅇ" hidden="1">{#N/A,"수불부",FALSE,"사급자재수불서";#N/A,"수불부",FALSE,"사급자재수불서"}</definedName>
    <definedName name="ㅇㄴㅋㅋㅌ" hidden="1">{#N/A,#N/A,FALSE,"혼합골재"}</definedName>
    <definedName name="ㅇㄴㅍ" localSheetId="21">'산출-j'!ㅁㄴㄹㅇㄹ</definedName>
    <definedName name="ㅇㄴㅍ" localSheetId="20">'산출-m'!ㅁㄴㄹㅇㄹ</definedName>
    <definedName name="ㅇㄴㅍ">[0]!ㅁㄴㄹㅇㄹ</definedName>
    <definedName name="ㅇㄴㅍㄴㄱ" hidden="1">{#N/A,#N/A,FALSE,"골재소요량";#N/A,#N/A,FALSE,"골재소요량"}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5" hidden="1">#REF!</definedName>
    <definedName name="ㅇㄹㄹ" localSheetId="12" hidden="1">#REF!</definedName>
    <definedName name="ㅇㄹㄹ" localSheetId="19" hidden="1">#REF!</definedName>
    <definedName name="ㅇㄹㄹ" hidden="1">#REF!</definedName>
    <definedName name="ㅇㄹㅇㄹ" localSheetId="5" hidden="1">#REF!</definedName>
    <definedName name="ㅇㄹㅇㄹ" localSheetId="12" hidden="1">#REF!</definedName>
    <definedName name="ㅇㄹㅇㄹ" localSheetId="19" hidden="1">#REF!</definedName>
    <definedName name="ㅇㄹ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ㄺ" hidden="1">{#N/A,#N/A,FALSE,"혼합골재"}</definedName>
    <definedName name="ㅇㄻㄴㅀ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쇼뉴굔" hidden="1">{#N/A,#N/A,FALSE,"조골재"}</definedName>
    <definedName name="ㅇ수ㅕㅜㅇ" hidden="1">{#N/A,#N/A,FALSE,"단가표지"}</definedName>
    <definedName name="ㅇㅇ" hidden="1">{#N/A,"수불부",FALSE,"사급자재수불서";#N/A,"수불부",FALSE,"사급자재수불서"}</definedName>
    <definedName name="ㅇㅇㄹ" localSheetId="5" hidden="1">#REF!</definedName>
    <definedName name="ㅇㅇㄹ" localSheetId="12" hidden="1">#REF!</definedName>
    <definedName name="ㅇㅇㄹ" localSheetId="19" hidden="1">#REF!</definedName>
    <definedName name="ㅇㅇㄹ" hidden="1">#REF!</definedName>
    <definedName name="ㅇㅇㅇ" localSheetId="5" hidden="1">#REF!</definedName>
    <definedName name="ㅇㅇㅇ" localSheetId="12" hidden="1">#REF!</definedName>
    <definedName name="ㅇㅇㅇ" localSheetId="19" hidden="1">#REF!</definedName>
    <definedName name="ㅇㅇㅇ" hidden="1">#REF!</definedName>
    <definedName name="ㅇㅇㅇㅇㅇ" localSheetId="5">#REF!</definedName>
    <definedName name="ㅇㅇㅇㅇㅇ" localSheetId="12">#REF!</definedName>
    <definedName name="ㅇㅇㅇㅇㅇ" localSheetId="19">#REF!</definedName>
    <definedName name="ㅇㅇㅇㅇㅇ">#REF!</definedName>
    <definedName name="ㅇㅇㅇㅇㅇㅇㅇ" localSheetId="5">#REF!</definedName>
    <definedName name="ㅇㅇㅇㅇㅇㅇㅇ" localSheetId="12">#REF!</definedName>
    <definedName name="ㅇㅇㅇㅇㅇㅇㅇ" localSheetId="19">#REF!</definedName>
    <definedName name="ㅇㅇㅇㅇㅇㅇㅇ">#REF!</definedName>
    <definedName name="ㅇㅍㄴㅁ3" hidden="1">{#N/A,#N/A,FALSE,"조골재"}</definedName>
    <definedName name="ㅇㅎㅁㄴ" localSheetId="5" hidden="1">#REF!</definedName>
    <definedName name="ㅇㅎㅁㄴ" localSheetId="12" hidden="1">#REF!</definedName>
    <definedName name="ㅇㅎㅁㄴ" localSheetId="19" hidden="1">#REF!</definedName>
    <definedName name="ㅇㅎㅁㄴ" hidden="1">#REF!</definedName>
    <definedName name="ㅇㅎㅁㅇㅎㄴㅇㅁ" hidden="1">{#N/A,"수불부",FALSE,"사급자재수불서";#N/A,"수불부",FALSE,"사급자재수불서"}</definedName>
    <definedName name="아러ㅏ러" hidden="1">{"'Firr(선)'!$AS$1:$AY$62","'Firr(사)'!$AS$1:$AY$62","'Firr(회)'!$AS$1:$AY$62","'Firr(선)'!$L$1:$V$62","'Firr(사)'!$L$1:$V$62","'Firr(회)'!$L$1:$V$62"}</definedName>
    <definedName name="아앙아" hidden="1">{#N/A,#N/A,FALSE,"전력간선"}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전관리비" localSheetId="5">#REF!</definedName>
    <definedName name="안전관리비" localSheetId="12">#REF!</definedName>
    <definedName name="안전관리비" localSheetId="19">#REF!</definedName>
    <definedName name="안전관리비">#REF!</definedName>
    <definedName name="야" localSheetId="5">#REF!</definedName>
    <definedName name="야" localSheetId="12">#REF!</definedName>
    <definedName name="야" localSheetId="19">#REF!</definedName>
    <definedName name="야">#REF!</definedName>
    <definedName name="양식" hidden="1">{#N/A,#N/A,FALSE,"전력간선"}</definedName>
    <definedName name="어랑너ㅣㄹㄴㅇ" hidden="1">{#N/A,"수불부",FALSE,"사급자재수불서";#N/A,"수불부",FALSE,"사급자재수불서"}</definedName>
    <definedName name="어ㅓ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업체" localSheetId="5" hidden="1">#REF!</definedName>
    <definedName name="업체" localSheetId="12" hidden="1">#REF!</definedName>
    <definedName name="업체" localSheetId="19" hidden="1">#REF!</definedName>
    <definedName name="업체" hidden="1">#REF!</definedName>
    <definedName name="여비교통통신" localSheetId="5">#REF!</definedName>
    <definedName name="여비교통통신" localSheetId="12">#REF!</definedName>
    <definedName name="여비교통통신" localSheetId="19">#REF!</definedName>
    <definedName name="여비교통통신">#REF!</definedName>
    <definedName name="여ㅜㅅㅅㄱㅇ" hidden="1">{#N/A,#N/A,FALSE,"골재소요량";#N/A,#N/A,FALSE,"골재소요량"}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9">#REF!</definedName>
    <definedName name="연습99">#REF!</definedName>
    <definedName name="연접물량">[0]!연접물량</definedName>
    <definedName name="염색기술3" hidden="1">{#N/A,#N/A,TRUE,"손익보고"}</definedName>
    <definedName name="영" localSheetId="5">#REF!,#REF!</definedName>
    <definedName name="영" localSheetId="12">#REF!,#REF!</definedName>
    <definedName name="영" localSheetId="19">#REF!,#REF!</definedName>
    <definedName name="영">#REF!,#REF!</definedName>
    <definedName name="영남" localSheetId="21">'산출-j'!SSR</definedName>
    <definedName name="영남" localSheetId="20">'산출-m'!SSR</definedName>
    <definedName name="영남">[0]!SSR</definedName>
    <definedName name="영미" localSheetId="21">'산출-j'!NNF</definedName>
    <definedName name="영미" localSheetId="20">'산출-m'!NNF</definedName>
    <definedName name="영미">[0]!NNF</definedName>
    <definedName name="영암종단" hidden="1">{#N/A,#N/A,FALSE,"혼합골재"}</definedName>
    <definedName name="예산" hidden="1">{#N/A,#N/A,TRUE,"손익보고"}</definedName>
    <definedName name="예정공" localSheetId="5">#REF!</definedName>
    <definedName name="예정공" localSheetId="12">#REF!</definedName>
    <definedName name="예정공" localSheetId="19">#REF!</definedName>
    <definedName name="예정공">#REF!</definedName>
    <definedName name="예제_데이터" localSheetId="5">#REF!</definedName>
    <definedName name="예제_데이터" localSheetId="12">#REF!</definedName>
    <definedName name="예제_데이터" localSheetId="19">#REF!</definedName>
    <definedName name="예제_데이터">#REF!</definedName>
    <definedName name="오오오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외등철거공구손료">#REF!</definedName>
    <definedName name="옥외등철거공비">#REF!</definedName>
    <definedName name="옹벼집계" hidden="1">{#N/A,#N/A,FALSE,"혼합골재"}</definedName>
    <definedName name="옹벽지" hidden="1">{#N/A,#N/A,FALSE,"혼합골재"}</definedName>
    <definedName name="완공3" localSheetId="5" hidden="1">#REF!</definedName>
    <definedName name="완공3" localSheetId="12" hidden="1">#REF!</definedName>
    <definedName name="완공3" localSheetId="19" hidden="1">#REF!</definedName>
    <definedName name="완공3" hidden="1">#REF!</definedName>
    <definedName name="외주가공비" localSheetId="5">#REF!</definedName>
    <definedName name="외주가공비" localSheetId="12">#REF!</definedName>
    <definedName name="외주가공비" localSheetId="19">#REF!</definedName>
    <definedName name="외주가공비">#REF!</definedName>
    <definedName name="외주변경" localSheetId="5">#REF!</definedName>
    <definedName name="외주변경" localSheetId="12">#REF!</definedName>
    <definedName name="외주변경" localSheetId="19">#REF!</definedName>
    <definedName name="외주변경">#REF!</definedName>
    <definedName name="외주산출" hidden="1">{"'용역비'!$A$4:$C$8"}</definedName>
    <definedName name="외주집계" hidden="1">{"'용역비'!$A$4:$C$8"}</definedName>
    <definedName name="용량" localSheetId="5">#REF!</definedName>
    <definedName name="용량" localSheetId="12">#REF!</definedName>
    <definedName name="용량" localSheetId="19">#REF!</definedName>
    <definedName name="용량">#REF!</definedName>
    <definedName name="용접" localSheetId="5">#REF!</definedName>
    <definedName name="용접" localSheetId="12">#REF!</definedName>
    <definedName name="용접" localSheetId="19">#REF!</definedName>
    <definedName name="용접">#REF!</definedName>
    <definedName name="용접공" localSheetId="5">#REF!</definedName>
    <definedName name="용접공" localSheetId="12">#REF!</definedName>
    <definedName name="용접공" localSheetId="19">#REF!</definedName>
    <definedName name="용접공">#REF!</definedName>
    <definedName name="우리나라" localSheetId="21">'산출-j'!jhg</definedName>
    <definedName name="우리나라" localSheetId="20">'산출-m'!jhg</definedName>
    <definedName name="우리나라">[0]!jhg</definedName>
    <definedName name="우리는하나다" localSheetId="21">'산출-j'!우리는하나다</definedName>
    <definedName name="우리는하나다">[0]!우리는하나다</definedName>
    <definedName name="운반비" localSheetId="5">#REF!</definedName>
    <definedName name="운반비" localSheetId="12">#REF!</definedName>
    <definedName name="운반비" localSheetId="19">#REF!</definedName>
    <definedName name="운반비">#REF!</definedName>
    <definedName name="운전" localSheetId="5">#REF!</definedName>
    <definedName name="운전" localSheetId="12">#REF!</definedName>
    <definedName name="운전" localSheetId="19">#REF!</definedName>
    <definedName name="운전">#REF!</definedName>
    <definedName name="운전사" localSheetId="5">#REF!</definedName>
    <definedName name="운전사" localSheetId="12">#REF!</definedName>
    <definedName name="운전사" localSheetId="19">#REF!</definedName>
    <definedName name="운전사">#REF!</definedName>
    <definedName name="운전조" localSheetId="5">#REF!</definedName>
    <definedName name="운전조" localSheetId="12">#REF!</definedName>
    <definedName name="운전조" localSheetId="19">#REF!</definedName>
    <definedName name="운전조">#REF!</definedName>
    <definedName name="웃ㅇ국ㅇ" hidden="1">{#N/A,#N/A,FALSE,"혼합골재"}</definedName>
    <definedName name="원" localSheetId="5">#REF!</definedName>
    <definedName name="원" localSheetId="12">#REF!</definedName>
    <definedName name="원" localSheetId="19">#REF!</definedName>
    <definedName name="원">#REF!</definedName>
    <definedName name="원_가_계_산_서" localSheetId="5">#REF!</definedName>
    <definedName name="원_가_계_산_서" localSheetId="12">#REF!</definedName>
    <definedName name="원_가_계_산_서" localSheetId="19">#REF!</definedName>
    <definedName name="원_가_계_산_서">#REF!</definedName>
    <definedName name="원가" localSheetId="5">#REF!</definedName>
    <definedName name="원가" localSheetId="12">#REF!</definedName>
    <definedName name="원가" localSheetId="19">#REF!</definedName>
    <definedName name="원가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 localSheetId="5">#REF!,#REF!,#REF!</definedName>
    <definedName name="원가계산" localSheetId="12">#REF!,#REF!,#REF!</definedName>
    <definedName name="원가계산" localSheetId="19">#REF!,#REF!,#REF!</definedName>
    <definedName name="원가계산">#REF!,#REF!,#REF!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">#REF!</definedName>
    <definedName name="원가내역" localSheetId="5" hidden="1">#REF!</definedName>
    <definedName name="원가내역" localSheetId="12" hidden="1">#REF!</definedName>
    <definedName name="원가내역" localSheetId="19" hidden="1">#REF!</definedName>
    <definedName name="원가내역" hidden="1">#REF!</definedName>
    <definedName name="원가표지2" localSheetId="5">#REF!</definedName>
    <definedName name="원가표지2" localSheetId="12">#REF!</definedName>
    <definedName name="원가표지2" localSheetId="19">#REF!</definedName>
    <definedName name="원가표지2">#REF!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계ㅅ산" localSheetId="5">#REF!</definedName>
    <definedName name="원각계ㅅ산" localSheetId="12">#REF!</definedName>
    <definedName name="원각계ㅅ산" localSheetId="19">#REF!</definedName>
    <definedName name="원각계ㅅ산">#REF!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을" localSheetId="5">#REF!</definedName>
    <definedName name="을" localSheetId="12">#REF!</definedName>
    <definedName name="을" localSheetId="19">#REF!</definedName>
    <definedName name="을">#REF!</definedName>
    <definedName name="의영" localSheetId="21">'산출-j'!ㅁㄴㄹㅇㄹ</definedName>
    <definedName name="의영" localSheetId="20">'산출-m'!ㅁㄴㄹㅇㄹ</definedName>
    <definedName name="의영">[0]!ㅁㄴㄹㅇㄹ</definedName>
    <definedName name="이가" hidden="1">{"'Firr(선)'!$AS$1:$AY$62","'Firr(사)'!$AS$1:$AY$62","'Firr(회)'!$AS$1:$AY$62","'Firr(선)'!$L$1:$V$62","'Firr(사)'!$L$1:$V$62","'Firr(회)'!$L$1:$V$62"}</definedName>
    <definedName name="이공구" hidden="1">{#N/A,#N/A,FALSE,"골재소요량";#N/A,#N/A,FALSE,"골재소요량"}</definedName>
    <definedName name="이광훈11" hidden="1">{#N/A,#N/A,FALSE,"명세표"}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4" hidden="1">{#N/A,#N/A,FALSE,"명세표"}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름표" hidden="1">{#N/A,#N/A,FALSE,"단가표지"}</definedName>
    <definedName name="이릉" localSheetId="5" hidden="1">#REF!</definedName>
    <definedName name="이릉" localSheetId="12" hidden="1">#REF!</definedName>
    <definedName name="이릉" localSheetId="19" hidden="1">#REF!</definedName>
    <definedName name="이릉" hidden="1">#REF!</definedName>
    <definedName name="이윤" localSheetId="5">#REF!</definedName>
    <definedName name="이윤" localSheetId="12">#REF!</definedName>
    <definedName name="이윤" localSheetId="19">#REF!</definedName>
    <definedName name="이윤">#REF!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희성" localSheetId="5">#REF!</definedName>
    <definedName name="이희성" localSheetId="12">#REF!</definedName>
    <definedName name="이희성" localSheetId="19">#REF!</definedName>
    <definedName name="이희성">#REF!</definedName>
    <definedName name="이희성1" localSheetId="5">#REF!</definedName>
    <definedName name="이희성1" localSheetId="12">#REF!</definedName>
    <definedName name="이희성1" localSheetId="19">#REF!</definedName>
    <definedName name="이희성1">#REF!</definedName>
    <definedName name="인공" localSheetId="5">#REF!</definedName>
    <definedName name="인공" localSheetId="12">#REF!</definedName>
    <definedName name="인공" localSheetId="19">#REF!</definedName>
    <definedName name="인공">#REF!</definedName>
    <definedName name="인공산출" localSheetId="5">#REF!</definedName>
    <definedName name="인공산출" localSheetId="12">#REF!</definedName>
    <definedName name="인공산출" localSheetId="19">#REF!</definedName>
    <definedName name="인공산출">#REF!</definedName>
    <definedName name="인쇄영역">#REF!</definedName>
    <definedName name="인쇄영역2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localSheetId="5" hidden="1">#REF!</definedName>
    <definedName name="일" localSheetId="12" hidden="1">#REF!</definedName>
    <definedName name="일" localSheetId="19" hidden="1">#REF!</definedName>
    <definedName name="일" hidden="1">#REF!</definedName>
    <definedName name="일대" localSheetId="5">#REF!</definedName>
    <definedName name="일대" localSheetId="12">#REF!</definedName>
    <definedName name="일대" localSheetId="19">#REF!</definedName>
    <definedName name="일대">#REF!</definedName>
    <definedName name="일대1" localSheetId="21">'산출-j'!일대1</definedName>
    <definedName name="일대1" localSheetId="20">'산출-m'!일대1</definedName>
    <definedName name="일대1">[0]!일대1</definedName>
    <definedName name="일반관리비" localSheetId="5">#REF!</definedName>
    <definedName name="일반관리비" localSheetId="12">#REF!</definedName>
    <definedName name="일반관리비" localSheetId="19">#REF!</definedName>
    <definedName name="일반관리비">#REF!</definedName>
    <definedName name="일반통신설비" localSheetId="5">#REF!</definedName>
    <definedName name="일반통신설비" localSheetId="12">#REF!</definedName>
    <definedName name="일반통신설비" localSheetId="19">#REF!</definedName>
    <definedName name="일반통신설비">#REF!</definedName>
    <definedName name="일본" localSheetId="21">'산출-j'!sfd</definedName>
    <definedName name="일본" localSheetId="20">'산출-m'!sfd</definedName>
    <definedName name="일본">[0]!sfd</definedName>
    <definedName name="일위대가" localSheetId="5">#REF!</definedName>
    <definedName name="일위대가" localSheetId="12">#REF!</definedName>
    <definedName name="일위대가" localSheetId="19">#REF!</definedName>
    <definedName name="일위대가">#REF!</definedName>
    <definedName name="일위대가1" localSheetId="5">#REF!</definedName>
    <definedName name="일위대가1" localSheetId="12">#REF!</definedName>
    <definedName name="일위대가1" localSheetId="19">#REF!</definedName>
    <definedName name="일위대가1">#REF!</definedName>
    <definedName name="일위대가11">#REF!</definedName>
    <definedName name="일위대가2" localSheetId="5">#REF!</definedName>
    <definedName name="일위대가2" localSheetId="12">#REF!</definedName>
    <definedName name="일위대가2" localSheetId="19">#REF!</definedName>
    <definedName name="일위대가2">#REF!</definedName>
    <definedName name="일위대가5" localSheetId="21">'산출-j'!일위대가5</definedName>
    <definedName name="일위대가5" localSheetId="20">'산출-m'!일위대가5</definedName>
    <definedName name="일위대가5">[0]!일위대가5</definedName>
    <definedName name="일위목록" localSheetId="5">#REF!</definedName>
    <definedName name="일위목록" localSheetId="12">#REF!</definedName>
    <definedName name="일위목록" localSheetId="19">#REF!</definedName>
    <definedName name="일위목록">#REF!</definedName>
    <definedName name="일위산출" localSheetId="5">#REF!</definedName>
    <definedName name="일위산출" localSheetId="12">#REF!</definedName>
    <definedName name="일위산출" localSheetId="19">#REF!</definedName>
    <definedName name="일위산출">#REF!</definedName>
    <definedName name="일위산출1" localSheetId="5">#REF!</definedName>
    <definedName name="일위산출1" localSheetId="12">#REF!</definedName>
    <definedName name="일위산출1" localSheetId="19">#REF!</definedName>
    <definedName name="일위산출1">#REF!</definedName>
    <definedName name="일위호표" localSheetId="5">#REF!</definedName>
    <definedName name="일위호표" localSheetId="12">#REF!</definedName>
    <definedName name="일위호표" localSheetId="19">#REF!</definedName>
    <definedName name="일위호표">#REF!</definedName>
    <definedName name="임ㄴ" hidden="1">{"'공사부문'!$A$6:$A$32"}</definedName>
    <definedName name="임시1" hidden="1">{#N/A,#N/A,FALSE,"전력간선"}</definedName>
    <definedName name="임시2" hidden="1">{#N/A,#N/A,FALSE,"전력간선"}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ㅂㄹ" localSheetId="21">'산출-j'!ㅈㄷㅂㄹ</definedName>
    <definedName name="ㅈㄷㅂㄹ" localSheetId="20">'산출-m'!ㅈㄷㅂㄹ</definedName>
    <definedName name="ㅈㄷㅂㄹ">#N/A</definedName>
    <definedName name="ㅈㄷㅈㄷ" localSheetId="5">#REF!</definedName>
    <definedName name="ㅈㄷㅈㄷ" localSheetId="12">#REF!</definedName>
    <definedName name="ㅈㄷㅈㄷ" localSheetId="19">#REF!</definedName>
    <definedName name="ㅈㄷㅈㄷ">#REF!</definedName>
    <definedName name="ㅈㅁㄱㄷ" hidden="1">{#N/A,#N/A,FALSE,"단가표지"}</definedName>
    <definedName name="ㅈㅂㄷ" localSheetId="21">'산출-j'!ㅈㅂㄷ</definedName>
    <definedName name="ㅈㅂㄷ" localSheetId="20">'산출-m'!ㅈㅂㄷ</definedName>
    <definedName name="ㅈㅂㄷ">#N/A</definedName>
    <definedName name="ㅈㅂㄷㄹ" localSheetId="21">'산출-j'!ㅈㅂㄷㄹ</definedName>
    <definedName name="ㅈㅂㄷㄹ" localSheetId="20">'산출-m'!ㅈㅂㄷㄹ</definedName>
    <definedName name="ㅈㅂㄷㄹ">#N/A</definedName>
    <definedName name="ㅈㅂㅇㅈ" localSheetId="5">#REF!,#REF!</definedName>
    <definedName name="ㅈㅂㅇㅈ" localSheetId="12">#REF!,#REF!</definedName>
    <definedName name="ㅈㅂㅇㅈ" localSheetId="19">#REF!,#REF!</definedName>
    <definedName name="ㅈㅂㅇㅈ">#REF!,#REF!</definedName>
    <definedName name="ㅈㅈ" hidden="1">{#N/A,"수불부",FALSE,"사급자재수불서";#N/A,"수불부",FALSE,"사급자재수불서"}</definedName>
    <definedName name="ㅈㅈㅈ" hidden="1">{"'Sheet1'!$D$19","'Sheet1'!$B$22:$E$22"}</definedName>
    <definedName name="ㅈㅈㅈㅈ" hidden="1">{#N/A,#N/A,FALSE,"명세표"}</definedName>
    <definedName name="ㅈㅈㅈㅈㅈ" hidden="1">{#N/A,#N/A,FALSE,"혼합골재"}</definedName>
    <definedName name="자_트" localSheetId="5">#REF!</definedName>
    <definedName name="자_트" localSheetId="12">#REF!</definedName>
    <definedName name="자_트" localSheetId="19">#REF!</definedName>
    <definedName name="자_트">#REF!</definedName>
    <definedName name="자동화재탐지설비" localSheetId="5">#REF!</definedName>
    <definedName name="자동화재탐지설비" localSheetId="12">#REF!</definedName>
    <definedName name="자동화재탐지설비" localSheetId="19">#REF!</definedName>
    <definedName name="자동화재탐지설비">#REF!</definedName>
    <definedName name="자료1" localSheetId="5">#REF!</definedName>
    <definedName name="자료1" localSheetId="12">#REF!</definedName>
    <definedName name="자료1" localSheetId="19">#REF!</definedName>
    <definedName name="자료1">#REF!</definedName>
    <definedName name="자료2" localSheetId="5">#REF!</definedName>
    <definedName name="자료2" localSheetId="12">#REF!</definedName>
    <definedName name="자료2" localSheetId="19">#REF!</definedName>
    <definedName name="자료2">#REF!</definedName>
    <definedName name="자미" hidden="1">{#N/A,#N/A,FALSE,"명세표"}</definedName>
    <definedName name="자재" localSheetId="5">#REF!</definedName>
    <definedName name="자재" localSheetId="12">#REF!</definedName>
    <definedName name="자재" localSheetId="19">#REF!</definedName>
    <definedName name="자재">#REF!</definedName>
    <definedName name="자재단가근거" localSheetId="5" hidden="1">#REF!</definedName>
    <definedName name="자재단가근거" localSheetId="12" hidden="1">#REF!</definedName>
    <definedName name="자재단가근거" localSheetId="19" hidden="1">#REF!</definedName>
    <definedName name="자재단가근거" hidden="1">#REF!</definedName>
    <definedName name="자재단가표" localSheetId="5">#REF!</definedName>
    <definedName name="자재단가표" localSheetId="12">#REF!</definedName>
    <definedName name="자재단가표" localSheetId="19">#REF!</definedName>
    <definedName name="자재단가표">#REF!</definedName>
    <definedName name="자재집계" hidden="1">{#N/A,#N/A,FALSE,"포장단가"}</definedName>
    <definedName name="자판기" hidden="1">{#N/A,#N/A,FALSE,"UNIT";#N/A,#N/A,FALSE,"UNIT";#N/A,#N/A,FALSE,"계정"}</definedName>
    <definedName name="작업" localSheetId="5">#REF!</definedName>
    <definedName name="작업" localSheetId="12">#REF!</definedName>
    <definedName name="작업" localSheetId="19">#REF!</definedName>
    <definedName name="작업">#REF!</definedName>
    <definedName name="잡석2" localSheetId="5">#REF!</definedName>
    <definedName name="잡석2" localSheetId="12">#REF!</definedName>
    <definedName name="잡석2" localSheetId="19">#REF!</definedName>
    <definedName name="잡석2">#REF!</definedName>
    <definedName name="잡자재비" localSheetId="5">#REF!</definedName>
    <definedName name="잡자재비" localSheetId="12">#REF!</definedName>
    <definedName name="잡자재비" localSheetId="19">#REF!</definedName>
    <definedName name="잡자재비">#REF!</definedName>
    <definedName name="장비순" localSheetId="5">#REF!</definedName>
    <definedName name="장비순" localSheetId="12">#REF!</definedName>
    <definedName name="장비순" localSheetId="19">#REF!</definedName>
    <definedName name="장비순">#REF!</definedName>
    <definedName name="장성" localSheetId="5">#REF!,#REF!</definedName>
    <definedName name="장성" localSheetId="12">#REF!,#REF!</definedName>
    <definedName name="장성" localSheetId="19">#REF!,#REF!</definedName>
    <definedName name="장성">#REF!,#REF!</definedName>
    <definedName name="재료비" localSheetId="5">#REF!</definedName>
    <definedName name="재료비" localSheetId="12">#REF!</definedName>
    <definedName name="재료비" localSheetId="19">#REF!</definedName>
    <definedName name="재료비">#REF!</definedName>
    <definedName name="재료집계3" localSheetId="5">#REF!</definedName>
    <definedName name="재료집계3" localSheetId="12">#REF!</definedName>
    <definedName name="재료집계3" localSheetId="19">#REF!</definedName>
    <definedName name="재료집계3">#REF!</definedName>
    <definedName name="저압케이블공" localSheetId="5">#REF!</definedName>
    <definedName name="저압케이블공" localSheetId="12">#REF!</definedName>
    <definedName name="저압케이블공" localSheetId="19">#REF!</definedName>
    <definedName name="저압케이블공">#REF!</definedName>
    <definedName name="저케" localSheetId="5">#REF!</definedName>
    <definedName name="저케" localSheetId="12">#REF!</definedName>
    <definedName name="저케" localSheetId="19">#REF!</definedName>
    <definedName name="저케">#REF!</definedName>
    <definedName name="저항DC" localSheetId="5">#REF!</definedName>
    <definedName name="저항DC" localSheetId="12">#REF!</definedName>
    <definedName name="저항DC" localSheetId="19">#REF!</definedName>
    <definedName name="저항DC">#REF!</definedName>
    <definedName name="적금입력" localSheetId="5">#REF!</definedName>
    <definedName name="적금입력" localSheetId="12">#REF!</definedName>
    <definedName name="적금입력" localSheetId="19">#REF!</definedName>
    <definedName name="적금입력">#REF!</definedName>
    <definedName name="전" localSheetId="21">'산출-j'!전</definedName>
    <definedName name="전">[0]!전</definedName>
    <definedName name="전등단가">#REF!</definedName>
    <definedName name="전등단가2">#REF!</definedName>
    <definedName name="전등수량">#REF!</definedName>
    <definedName name="전등수량2">#REF!</definedName>
    <definedName name="전등신설" localSheetId="5">#REF!</definedName>
    <definedName name="전등신설" localSheetId="12">#REF!</definedName>
    <definedName name="전등신설" localSheetId="19">#REF!</definedName>
    <definedName name="전등신설">#REF!</definedName>
    <definedName name="전등철거단가">#REF!</definedName>
    <definedName name="전력" localSheetId="5">#REF!</definedName>
    <definedName name="전력" localSheetId="12">#REF!</definedName>
    <definedName name="전력" localSheetId="19">#REF!</definedName>
    <definedName name="전력">#REF!</definedName>
    <definedName name="전류" localSheetId="5">#REF!</definedName>
    <definedName name="전류" localSheetId="12">#REF!</definedName>
    <definedName name="전류" localSheetId="19">#REF!</definedName>
    <definedName name="전류">#REF!</definedName>
    <definedName name="전류2" localSheetId="5">#REF!</definedName>
    <definedName name="전류2" localSheetId="12">#REF!</definedName>
    <definedName name="전류2" localSheetId="19">#REF!</definedName>
    <definedName name="전류2">#REF!</definedName>
    <definedName name="전류3" localSheetId="5">#REF!</definedName>
    <definedName name="전류3" localSheetId="12">#REF!</definedName>
    <definedName name="전류3" localSheetId="19">#REF!</definedName>
    <definedName name="전류3">#REF!</definedName>
    <definedName name="전류4" localSheetId="5">#REF!</definedName>
    <definedName name="전류4" localSheetId="12">#REF!</definedName>
    <definedName name="전류4" localSheetId="19">#REF!</definedName>
    <definedName name="전류4">#REF!</definedName>
    <definedName name="전선관및접지내역서" localSheetId="5" hidden="1">#REF!</definedName>
    <definedName name="전선관및접지내역서" localSheetId="12" hidden="1">#REF!</definedName>
    <definedName name="전선관및접지내역서" localSheetId="19" hidden="1">#REF!</definedName>
    <definedName name="전선관및접지내역서" hidden="1">#REF!</definedName>
    <definedName name="전선관부속품비" localSheetId="5">#REF!</definedName>
    <definedName name="전선관부속품비" localSheetId="12">#REF!</definedName>
    <definedName name="전선관부속품비" localSheetId="19">#REF!</definedName>
    <definedName name="전선관부속품비">#REF!</definedName>
    <definedName name="전체">#REF!</definedName>
    <definedName name="점멸기입력">[0]!점멸기입력</definedName>
    <definedName name="접속공정" localSheetId="21" hidden="1">{"'Sheet1'!$A$1:$H$49"}</definedName>
    <definedName name="접속공정" hidden="1">{"'Sheet1'!$A$1:$H$49"}</definedName>
    <definedName name="접지선" localSheetId="5">#REF!</definedName>
    <definedName name="접지선" localSheetId="12">#REF!</definedName>
    <definedName name="접지선" localSheetId="19">#REF!</definedName>
    <definedName name="접지선">#REF!</definedName>
    <definedName name="제1호표" localSheetId="5">#REF!</definedName>
    <definedName name="제1호표" localSheetId="12">#REF!</definedName>
    <definedName name="제1호표" localSheetId="19">#REF!</definedName>
    <definedName name="제1호표">#REF!</definedName>
    <definedName name="제2호표" localSheetId="5">#REF!</definedName>
    <definedName name="제2호표" localSheetId="12">#REF!</definedName>
    <definedName name="제2호표" localSheetId="19">#REF!</definedName>
    <definedName name="제2호표">#REF!</definedName>
    <definedName name="제3호표" localSheetId="5">#REF!</definedName>
    <definedName name="제3호표" localSheetId="12">#REF!</definedName>
    <definedName name="제3호표" localSheetId="19">#REF!</definedName>
    <definedName name="제3호표">#REF!</definedName>
    <definedName name="제4호표" localSheetId="5">#REF!</definedName>
    <definedName name="제4호표" localSheetId="12">#REF!</definedName>
    <definedName name="제4호표" localSheetId="19">#REF!</definedName>
    <definedName name="제4호표">#REF!</definedName>
    <definedName name="제5호표" localSheetId="5">#REF!</definedName>
    <definedName name="제5호표" localSheetId="12">#REF!</definedName>
    <definedName name="제5호표" localSheetId="19">#REF!</definedName>
    <definedName name="제5호표">#REF!</definedName>
    <definedName name="제6호표" localSheetId="5">#REF!</definedName>
    <definedName name="제6호표" localSheetId="12">#REF!</definedName>
    <definedName name="제6호표" localSheetId="19">#REF!</definedName>
    <definedName name="제6호표">#REF!</definedName>
    <definedName name="제각">#REF!</definedName>
    <definedName name="제각비1">#REF!</definedName>
    <definedName name="제경비" localSheetId="5">#REF!</definedName>
    <definedName name="제경비" localSheetId="12">#REF!</definedName>
    <definedName name="제경비" localSheetId="19">#REF!</definedName>
    <definedName name="제경비">#REF!</definedName>
    <definedName name="제작소설치비" localSheetId="5">#REF!</definedName>
    <definedName name="제작소설치비" localSheetId="12">#REF!</definedName>
    <definedName name="제작소설치비" localSheetId="19">#REF!</definedName>
    <definedName name="제작소설치비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 localSheetId="5">#REF!</definedName>
    <definedName name="조" localSheetId="12">#REF!</definedName>
    <definedName name="조" localSheetId="19">#REF!</definedName>
    <definedName name="조">#REF!</definedName>
    <definedName name="조도" localSheetId="5">#REF!</definedName>
    <definedName name="조도" localSheetId="12">#REF!</definedName>
    <definedName name="조도" localSheetId="19">#REF!</definedName>
    <definedName name="조도">#REF!</definedName>
    <definedName name="조명">#REF!</definedName>
    <definedName name="조명설계">#REF!</definedName>
    <definedName name="조묭">#REF!</definedName>
    <definedName name="조사9909" localSheetId="5">#REF!</definedName>
    <definedName name="조사9909" localSheetId="12">#REF!</definedName>
    <definedName name="조사9909" localSheetId="19">#REF!</definedName>
    <definedName name="조사9909">#REF!</definedName>
    <definedName name="조장" localSheetId="5">#REF!</definedName>
    <definedName name="조장" localSheetId="12">#REF!</definedName>
    <definedName name="조장" localSheetId="19">#REF!</definedName>
    <definedName name="조장">#REF!</definedName>
    <definedName name="조차장" hidden="1">{#N/A,#N/A,FALSE,"명세표"}</definedName>
    <definedName name="조효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호" localSheetId="21">'산출-j'!ㄷㄹㅈ</definedName>
    <definedName name="주호" localSheetId="20">'산출-m'!ㄷㄹㅈ</definedName>
    <definedName name="주호">[0]!ㄷㄹㅈ</definedName>
    <definedName name="준호" localSheetId="21">'산출-j'!SAF</definedName>
    <definedName name="준호" localSheetId="20">'산출-m'!SAF</definedName>
    <definedName name="준호">[0]!SAF</definedName>
    <definedName name="중기사용내역">#REF!</definedName>
    <definedName name="중기운반식" hidden="1">{#N/A,#N/A,FALSE,"포장단가"}</definedName>
    <definedName name="중기운전기사" localSheetId="5">#REF!</definedName>
    <definedName name="중기운전기사" localSheetId="12">#REF!</definedName>
    <definedName name="중기운전기사" localSheetId="19">#REF!</definedName>
    <definedName name="중기운전기사">#REF!</definedName>
    <definedName name="중기운전사" localSheetId="5">#REF!</definedName>
    <definedName name="중기운전사" localSheetId="12">#REF!</definedName>
    <definedName name="중기운전사" localSheetId="19">#REF!</definedName>
    <definedName name="중기운전사">#REF!</definedName>
    <definedName name="중기운전조수" localSheetId="5">#REF!</definedName>
    <definedName name="중기운전조수" localSheetId="12">#REF!</definedName>
    <definedName name="중기운전조수" localSheetId="19">#REF!</definedName>
    <definedName name="중기운전조수">#REF!</definedName>
    <definedName name="지" localSheetId="5">#REF!</definedName>
    <definedName name="지" localSheetId="12">#REF!</definedName>
    <definedName name="지" localSheetId="19">#REF!</definedName>
    <definedName name="지">#REF!</definedName>
    <definedName name="지입재료비" localSheetId="5">#REF!</definedName>
    <definedName name="지입재료비" localSheetId="12">#REF!</definedName>
    <definedName name="지입재료비" localSheetId="19">#REF!</definedName>
    <definedName name="지입재료비">#REF!</definedName>
    <definedName name="지하철거" localSheetId="21" hidden="1">{"'Sheet1'!$A$1:$H$49"}</definedName>
    <definedName name="지하철거" hidden="1">{"'Sheet1'!$A$1:$H$49"}</definedName>
    <definedName name="직매54P" hidden="1">{#N/A,#N/A,TRUE,"토적및재료집계";#N/A,#N/A,TRUE,"토적및재료집계";#N/A,#N/A,TRUE,"단위량"}</definedName>
    <definedName name="직접경비" localSheetId="5">#REF!</definedName>
    <definedName name="직접경비" localSheetId="12">#REF!</definedName>
    <definedName name="직접경비" localSheetId="19">#REF!</definedName>
    <definedName name="직접경비">#REF!</definedName>
    <definedName name="직접노무비" localSheetId="5">#REF!</definedName>
    <definedName name="직접노무비" localSheetId="12">#REF!</definedName>
    <definedName name="직접노무비" localSheetId="19">#REF!</definedName>
    <definedName name="직접노무비">#REF!</definedName>
    <definedName name="직접재료비" localSheetId="5">#REF!</definedName>
    <definedName name="직접재료비" localSheetId="12">#REF!</definedName>
    <definedName name="직접재료비" localSheetId="19">#REF!</definedName>
    <definedName name="직접재료비">#REF!</definedName>
    <definedName name="직종" localSheetId="5">#REF!</definedName>
    <definedName name="직종" localSheetId="12">#REF!</definedName>
    <definedName name="직종" localSheetId="19">#REF!</definedName>
    <definedName name="직종">#REF!</definedName>
    <definedName name="진국" localSheetId="21">'산출-j'!NNF</definedName>
    <definedName name="진국" localSheetId="20">'산출-m'!NNF</definedName>
    <definedName name="진국">[0]!NNF</definedName>
    <definedName name="집계" hidden="1">{#N/A,#N/A,FALSE,"명세표"}</definedName>
    <definedName name="ㅊ1000" localSheetId="5">#REF!</definedName>
    <definedName name="ㅊ1000" localSheetId="12">#REF!</definedName>
    <definedName name="ㅊ1000" localSheetId="19">#REF!</definedName>
    <definedName name="ㅊ1000">#REF!</definedName>
    <definedName name="ㅊ1555" localSheetId="5">#REF!</definedName>
    <definedName name="ㅊ1555" localSheetId="12">#REF!</definedName>
    <definedName name="ㅊ1555" localSheetId="19">#REF!</definedName>
    <definedName name="ㅊ1555">#REF!</definedName>
    <definedName name="ㅊ232.ㅛ253" localSheetId="5">#REF!</definedName>
    <definedName name="ㅊ232.ㅛ253" localSheetId="12">#REF!</definedName>
    <definedName name="ㅊ232.ㅛ253" localSheetId="19">#REF!</definedName>
    <definedName name="ㅊ232.ㅛ253">#REF!</definedName>
    <definedName name="ㅊ573.ㅁㅊ573" localSheetId="5">#REF!</definedName>
    <definedName name="ㅊ573.ㅁㅊ573" localSheetId="12">#REF!</definedName>
    <definedName name="ㅊ573.ㅁㅊ573" localSheetId="19">#REF!</definedName>
    <definedName name="ㅊ573.ㅁㅊ573">#REF!</definedName>
    <definedName name="ㅊㄴ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ㅊㅊ" hidden="1">{#N/A,#N/A,FALSE,"운반시간"}</definedName>
    <definedName name="ㅊㅊㅊㅊㅊㅊ" hidden="1">{#N/A,#N/A,FALSE,"조골재"}</definedName>
    <definedName name="ㅊㅊㅊㅊㅊㅊㅊ" hidden="1">{#N/A,#N/A,FALSE,"표지목차"}</definedName>
    <definedName name="ㅊ햐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차량" hidden="1">{#N/A,#N/A,FALSE,"UNIT";#N/A,#N/A,FALSE,"UNIT";#N/A,#N/A,FALSE,"계정"}</definedName>
    <definedName name="차량SVC" hidden="1">{#N/A,#N/A,FALSE,"UNIT";#N/A,#N/A,FALSE,"UNIT";#N/A,#N/A,FALSE,"계정"}</definedName>
    <definedName name="착암공" localSheetId="5">#REF!</definedName>
    <definedName name="착암공" localSheetId="12">#REF!</definedName>
    <definedName name="착암공" localSheetId="19">#REF!</definedName>
    <definedName name="착암공">#REF!</definedName>
    <definedName name="착정" localSheetId="5">#REF!</definedName>
    <definedName name="착정" localSheetId="12">#REF!</definedName>
    <definedName name="착정" localSheetId="19">#REF!</definedName>
    <definedName name="착정">#REF!</definedName>
    <definedName name="찰쌓기" hidden="1">{#N/A,#N/A,FALSE,"골재소요량";#N/A,#N/A,FALSE,"골재소요량"}</definedName>
    <definedName name="철거전등단가">#REF!</definedName>
    <definedName name="철골협의" hidden="1">{#N/A,#N/A,FALSE,"현장 NCR 분석";#N/A,#N/A,FALSE,"현장품질감사";#N/A,#N/A,FALSE,"현장품질감사"}</definedName>
    <definedName name="철공" localSheetId="5">#REF!</definedName>
    <definedName name="철공" localSheetId="12">#REF!</definedName>
    <definedName name="철공" localSheetId="19">#REF!</definedName>
    <definedName name="철공">#REF!</definedName>
    <definedName name="철근공" localSheetId="5">#REF!</definedName>
    <definedName name="철근공" localSheetId="12">#REF!</definedName>
    <definedName name="철근공" localSheetId="19">#REF!</definedName>
    <definedName name="철근공">#REF!</definedName>
    <definedName name="철근운반" hidden="1">{#N/A,#N/A,FALSE,"포장단가"}</definedName>
    <definedName name="철근총괄1" hidden="1">{#N/A,#N/A,FALSE,"표지목차"}</definedName>
    <definedName name="철주신설공구손료">#REF!</definedName>
    <definedName name="철주신설공비">#REF!</definedName>
    <definedName name="철주신설재료비">#REF!</definedName>
    <definedName name="쳐ㅑ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총공사비" localSheetId="5">#REF!</definedName>
    <definedName name="총공사비" localSheetId="12">#REF!</definedName>
    <definedName name="총공사비" localSheetId="19">#REF!</definedName>
    <definedName name="총공사비">#REF!</definedName>
    <definedName name="총괄">#REF!</definedName>
    <definedName name="총괄표" localSheetId="5">#REF!</definedName>
    <definedName name="총괄표" localSheetId="12">#REF!</definedName>
    <definedName name="총괄표" localSheetId="19">#REF!</definedName>
    <definedName name="총괄표">#REF!</definedName>
    <definedName name="총원가" localSheetId="5">#REF!</definedName>
    <definedName name="총원가" localSheetId="12">#REF!</definedName>
    <definedName name="총원가" localSheetId="19">#REF!</definedName>
    <definedName name="총원가">#REF!</definedName>
    <definedName name="총원가2" localSheetId="5">#REF!</definedName>
    <definedName name="총원가2" localSheetId="12">#REF!</definedName>
    <definedName name="총원가2" localSheetId="19">#REF!</definedName>
    <definedName name="총원가2">#REF!</definedName>
    <definedName name="최">#REF!</definedName>
    <definedName name="최대훈">#REF!</definedName>
    <definedName name="추__정__가__격" localSheetId="5">#REF!</definedName>
    <definedName name="추__정__가__격" localSheetId="12">#REF!</definedName>
    <definedName name="추__정__가__격" localSheetId="19">#REF!</definedName>
    <definedName name="추__정__가__격">#REF!</definedName>
    <definedName name="추정가격" localSheetId="5">#REF!</definedName>
    <definedName name="추정가격" localSheetId="12">#REF!</definedName>
    <definedName name="추정가격" localSheetId="19">#REF!</definedName>
    <definedName name="추정가격">#REF!</definedName>
    <definedName name="충산대" localSheetId="21">'산출-j'!VGF</definedName>
    <definedName name="충산대" localSheetId="20">'산출-m'!VGF</definedName>
    <definedName name="충산대">[0]!VGF</definedName>
    <definedName name="측정함">#REF!</definedName>
    <definedName name="칠곡" hidden="1">{#N/A,#N/A,TRUE,"손익보고"}</definedName>
    <definedName name="ㅋㄴㄴ" localSheetId="5">#REF!,#REF!,#REF!</definedName>
    <definedName name="ㅋㄴㄴ" localSheetId="12">#REF!,#REF!,#REF!</definedName>
    <definedName name="ㅋㄴㄴ" localSheetId="19">#REF!,#REF!,#REF!</definedName>
    <definedName name="ㅋㄴㄴ">#REF!,#REF!,#REF!</definedName>
    <definedName name="ㅋㅁ" hidden="1">{#N/A,#N/A,FALSE,"명세표"}</definedName>
    <definedName name="ㅋ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ㅋㅋ" hidden="1">{#N/A,#N/A,FALSE,"명세표"}</definedName>
    <definedName name="ㅋㅋㅋㅋ" hidden="1">{#N/A,#N/A,FALSE,"조골재"}</definedName>
    <definedName name="ㅋㅋㅋㅋㅋㅋ" hidden="1">{#N/A,#N/A,FALSE,"골재소요량";#N/A,#N/A,FALSE,"골재소요량"}</definedName>
    <definedName name="ㅋㅋㅋㅋㅋㅋㅋㅋㅋㅋㅋ" hidden="1">{#N/A,#N/A,FALSE,"포장단가"}</definedName>
    <definedName name="ㅋㅌㅇ" localSheetId="21">'산출-j'!xcf</definedName>
    <definedName name="ㅋㅌㅇ" localSheetId="20">'산출-m'!xcf</definedName>
    <definedName name="ㅋㅌㅇ">[0]!xcf</definedName>
    <definedName name="ㅋㅌㅊ" localSheetId="21">'산출-j'!ㅋㅌㅊ</definedName>
    <definedName name="ㅋㅌㅊ" localSheetId="20">'산출-m'!ㅋㅌㅊ</definedName>
    <definedName name="ㅋㅌㅊ">#N/A</definedName>
    <definedName name="ㅋㅌㅌ" localSheetId="21">'산출-j'!SSX</definedName>
    <definedName name="ㅋㅌㅌ" localSheetId="20">'산출-m'!SSX</definedName>
    <definedName name="ㅋㅌㅌ">[0]!SSX</definedName>
    <definedName name="케이블간지" hidden="1">{#N/A,#N/A,TRUE,"토적및재료집계";#N/A,#N/A,TRUE,"토적및재료집계";#N/A,#N/A,TRUE,"단위량"}</definedName>
    <definedName name="콘주철거공구손료">#REF!</definedName>
    <definedName name="콘주철거공비">#REF!</definedName>
    <definedName name="콘주철거합계">#REF!</definedName>
    <definedName name="콘크" localSheetId="5">#REF!</definedName>
    <definedName name="콘크" localSheetId="12">#REF!</definedName>
    <definedName name="콘크" localSheetId="19">#REF!</definedName>
    <definedName name="콘크">#REF!</definedName>
    <definedName name="콘크리트2" localSheetId="5" hidden="1">#REF!</definedName>
    <definedName name="콘크리트2" localSheetId="12" hidden="1">#REF!</definedName>
    <definedName name="콘크리트2" localSheetId="19" hidden="1">#REF!</definedName>
    <definedName name="콘크리트2" hidden="1">#REF!</definedName>
    <definedName name="콘크리트공" localSheetId="5">#REF!</definedName>
    <definedName name="콘크리트공" localSheetId="12">#REF!</definedName>
    <definedName name="콘크리트공" localSheetId="19">#REF!</definedName>
    <definedName name="콘크리트공">#REF!</definedName>
    <definedName name="콤프" localSheetId="5">#REF!</definedName>
    <definedName name="콤프" localSheetId="12">#REF!</definedName>
    <definedName name="콤프" localSheetId="19">#REF!</definedName>
    <definedName name="콤프">#REF!</definedName>
    <definedName name="ㅌ">#REF!</definedName>
    <definedName name="ㅌㄹ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ㅊㅍ" localSheetId="21">'산출-j'!ㅌㅊㅍ</definedName>
    <definedName name="ㅌㅊㅍ" localSheetId="20">'산출-m'!ㅌㅊㅍ</definedName>
    <definedName name="ㅌㅊㅍ">#N/A</definedName>
    <definedName name="ㅌㅌㅌㅌ" hidden="1">{#N/A,#N/A,FALSE,"2~8번"}</definedName>
    <definedName name="ㅌㅌㅌㅌㅌㅌ" hidden="1">{#N/A,#N/A,FALSE,"조골재"}</definedName>
    <definedName name="태영" hidden="1">{#N/A,#N/A,FALSE,"골재소요량";#N/A,#N/A,FALSE,"골재소요량"}</definedName>
    <definedName name="테스트" localSheetId="5" hidden="1">#REF!</definedName>
    <definedName name="테스트" localSheetId="12" hidden="1">#REF!</definedName>
    <definedName name="테스트" localSheetId="19" hidden="1">#REF!</definedName>
    <definedName name="테스트" hidden="1">#REF!</definedName>
    <definedName name="템플리트모듈1" localSheetId="5">BlankMacro1</definedName>
    <definedName name="템플리트모듈1" localSheetId="12">BlankMacro1</definedName>
    <definedName name="템플리트모듈1" localSheetId="21">BlankMacro1</definedName>
    <definedName name="템플리트모듈1" localSheetId="20">BlankMacro1</definedName>
    <definedName name="템플리트모듈1" localSheetId="19">BlankMacro1</definedName>
    <definedName name="템플리트모듈1">BlankMacro1</definedName>
    <definedName name="템플리트모듈2" localSheetId="5">BlankMacro1</definedName>
    <definedName name="템플리트모듈2" localSheetId="12">BlankMacro1</definedName>
    <definedName name="템플리트모듈2" localSheetId="21">BlankMacro1</definedName>
    <definedName name="템플리트모듈2" localSheetId="20">BlankMacro1</definedName>
    <definedName name="템플리트모듈2" localSheetId="19">BlankMacro1</definedName>
    <definedName name="템플리트모듈2">BlankMacro1</definedName>
    <definedName name="템플리트모듈3" localSheetId="5">BlankMacro1</definedName>
    <definedName name="템플리트모듈3" localSheetId="12">BlankMacro1</definedName>
    <definedName name="템플리트모듈3" localSheetId="21">BlankMacro1</definedName>
    <definedName name="템플리트모듈3" localSheetId="20">BlankMacro1</definedName>
    <definedName name="템플리트모듈3" localSheetId="19">BlankMacro1</definedName>
    <definedName name="템플리트모듈3">BlankMacro1</definedName>
    <definedName name="템플리트모듈4" localSheetId="5">BlankMacro1</definedName>
    <definedName name="템플리트모듈4" localSheetId="12">BlankMacro1</definedName>
    <definedName name="템플리트모듈4" localSheetId="21">BlankMacro1</definedName>
    <definedName name="템플리트모듈4" localSheetId="20">BlankMacro1</definedName>
    <definedName name="템플리트모듈4" localSheetId="19">BlankMacro1</definedName>
    <definedName name="템플리트모듈4">BlankMacro1</definedName>
    <definedName name="템플리트모듈5" localSheetId="5">BlankMacro1</definedName>
    <definedName name="템플리트모듈5" localSheetId="12">BlankMacro1</definedName>
    <definedName name="템플리트모듈5" localSheetId="21">BlankMacro1</definedName>
    <definedName name="템플리트모듈5" localSheetId="20">BlankMacro1</definedName>
    <definedName name="템플리트모듈5" localSheetId="19">BlankMacro1</definedName>
    <definedName name="템플리트모듈5">BlankMacro1</definedName>
    <definedName name="템플리트모듈6" localSheetId="5">BlankMacro1</definedName>
    <definedName name="템플리트모듈6" localSheetId="12">BlankMacro1</definedName>
    <definedName name="템플리트모듈6" localSheetId="21">BlankMacro1</definedName>
    <definedName name="템플리트모듈6" localSheetId="20">BlankMacro1</definedName>
    <definedName name="템플리트모듈6" localSheetId="19">BlankMacro1</definedName>
    <definedName name="템플리트모듈6">BlankMacro1</definedName>
    <definedName name="토공." hidden="1">{#N/A,#N/A,FALSE,"운반시간"}</definedName>
    <definedName name="토공1" hidden="1">{#N/A,#N/A,FALSE,"운반시간"}</definedName>
    <definedName name="토량" hidden="1">{#N/A,#N/A,FALSE,"골재소요량";#N/A,#N/A,FALSE,"골재소요량"}</definedName>
    <definedName name="토량계산" hidden="1">{#N/A,#N/A,FALSE,"포장단가"}</definedName>
    <definedName name="토목1" localSheetId="5">#REF!</definedName>
    <definedName name="토목1" localSheetId="12">#REF!</definedName>
    <definedName name="토목1" localSheetId="19">#REF!</definedName>
    <definedName name="토목1">#REF!</definedName>
    <definedName name="토목설계" hidden="1">{#N/A,#N/A,FALSE,"골재소요량";#N/A,#N/A,FALSE,"골재소요량"}</definedName>
    <definedName name="통신기사1급" localSheetId="5">#REF!</definedName>
    <definedName name="통신기사1급" localSheetId="12">#REF!</definedName>
    <definedName name="통신기사1급" localSheetId="19">#REF!</definedName>
    <definedName name="통신기사1급">#REF!</definedName>
    <definedName name="통신기사2급" localSheetId="5">#REF!</definedName>
    <definedName name="통신기사2급" localSheetId="12">#REF!</definedName>
    <definedName name="통신기사2급" localSheetId="19">#REF!</definedName>
    <definedName name="통신기사2급">#REF!</definedName>
    <definedName name="통신설비공" localSheetId="5">#REF!</definedName>
    <definedName name="통신설비공" localSheetId="12">#REF!</definedName>
    <definedName name="통신설비공" localSheetId="19">#REF!</definedName>
    <definedName name="통신설비공">#REF!</definedName>
    <definedName name="통신자재" localSheetId="21">'산출-j'!통신자재</definedName>
    <definedName name="통신자재">[0]!통신자재</definedName>
    <definedName name="통합">[0]!통합</definedName>
    <definedName name="통합갑지총계" localSheetId="5">#REF!</definedName>
    <definedName name="통합갑지총계" localSheetId="12">#REF!</definedName>
    <definedName name="통합갑지총계" localSheetId="19">#REF!</definedName>
    <definedName name="통합갑지총계">#REF!</definedName>
    <definedName name="통합시행청" localSheetId="5">#REF!</definedName>
    <definedName name="통합시행청" localSheetId="12">#REF!</definedName>
    <definedName name="통합시행청" localSheetId="19">#REF!</definedName>
    <definedName name="통합시행청">#REF!</definedName>
    <definedName name="통합표지" localSheetId="5">#REF!</definedName>
    <definedName name="통합표지" localSheetId="12">#REF!</definedName>
    <definedName name="통합표지" localSheetId="19">#REF!</definedName>
    <definedName name="통합표지">#REF!</definedName>
    <definedName name="통합품목" localSheetId="5">#REF!</definedName>
    <definedName name="통합품목" localSheetId="12">#REF!</definedName>
    <definedName name="통합품목" localSheetId="19">#REF!</definedName>
    <definedName name="통합품목">#REF!</definedName>
    <definedName name="통합헤드커텐1" localSheetId="5">#REF!</definedName>
    <definedName name="통합헤드커텐1" localSheetId="12">#REF!</definedName>
    <definedName name="통합헤드커텐1" localSheetId="19">#REF!</definedName>
    <definedName name="통합헤드커텐1">#REF!</definedName>
    <definedName name="통합현수막" localSheetId="5">#REF!</definedName>
    <definedName name="통합현수막" localSheetId="12">#REF!</definedName>
    <definedName name="통합현수막" localSheetId="19">#REF!</definedName>
    <definedName name="통합현수막">#REF!</definedName>
    <definedName name="투찰원가" hidden="1">{#N/A,#N/A,FALSE,"2~8번"}</definedName>
    <definedName name="특고" localSheetId="5">#REF!</definedName>
    <definedName name="특고" localSheetId="12">#REF!</definedName>
    <definedName name="특고" localSheetId="19">#REF!</definedName>
    <definedName name="특고">#REF!</definedName>
    <definedName name="특고케이블공" localSheetId="5">#REF!</definedName>
    <definedName name="특고케이블공" localSheetId="12">#REF!</definedName>
    <definedName name="특고케이블공" localSheetId="19">#REF!</definedName>
    <definedName name="특고케이블공">#REF!</definedName>
    <definedName name="특별" localSheetId="5">#REF!</definedName>
    <definedName name="특별" localSheetId="12">#REF!</definedName>
    <definedName name="특별" localSheetId="19">#REF!</definedName>
    <definedName name="특별">#REF!</definedName>
    <definedName name="특별인부" localSheetId="5">#REF!</definedName>
    <definedName name="특별인부" localSheetId="12">#REF!</definedName>
    <definedName name="특별인부" localSheetId="19">#REF!</definedName>
    <definedName name="특별인부">#REF!</definedName>
    <definedName name="ㅍ" hidden="1">{#N/A,"수불부",FALSE,"사급자재수불서";#N/A,"수불부",FALSE,"사급자재수불서"}</definedName>
    <definedName name="ㅍ큪ㅊㅋ" localSheetId="5" hidden="1">#REF!</definedName>
    <definedName name="ㅍ큪ㅊㅋ" localSheetId="12" hidden="1">#REF!</definedName>
    <definedName name="ㅍ큪ㅊㅋ" localSheetId="19" hidden="1">#REF!</definedName>
    <definedName name="ㅍ큪ㅊㅋ" hidden="1">#REF!</definedName>
    <definedName name="판넬" hidden="1">{"'단계별시설공사비'!$A$3:$K$51"}</definedName>
    <definedName name="판넬일위대가" localSheetId="5">#REF!</definedName>
    <definedName name="판넬일위대가" localSheetId="12">#REF!</definedName>
    <definedName name="판넬일위대가" localSheetId="19">#REF!</definedName>
    <definedName name="판넬일위대가">#REF!</definedName>
    <definedName name="팔" localSheetId="5" hidden="1">#REF!</definedName>
    <definedName name="팔" localSheetId="12" hidden="1">#REF!</definedName>
    <definedName name="팔" localSheetId="19" hidden="1">#REF!</definedName>
    <definedName name="팔" hidden="1">#REF!</definedName>
    <definedName name="페이지" hidden="1">{"'Firr(선)'!$AS$1:$AY$62","'Firr(사)'!$AS$1:$AY$62","'Firr(회)'!$AS$1:$AY$62","'Firr(선)'!$L$1:$V$62","'Firr(사)'!$L$1:$V$62","'Firr(회)'!$L$1:$V$62"}</definedName>
    <definedName name="평면도도" hidden="1">{#N/A,#N/A,FALSE,"단가표지"}</definedName>
    <definedName name="평안">#REF!</definedName>
    <definedName name="포설" hidden="1">{#N/A,#N/A,FALSE,"골재소요량";#N/A,#N/A,FALSE,"골재소요량"}</definedName>
    <definedName name="폼">[0]!NNG</definedName>
    <definedName name="표" localSheetId="5">#REF!</definedName>
    <definedName name="표" localSheetId="12">#REF!</definedName>
    <definedName name="표" localSheetId="19">#REF!</definedName>
    <definedName name="표">#REF!</definedName>
    <definedName name="표지" localSheetId="5">#REF!</definedName>
    <definedName name="표지" localSheetId="12">#REF!</definedName>
    <definedName name="표지" localSheetId="19">#REF!</definedName>
    <definedName name="표지">#REF!</definedName>
    <definedName name="품목" localSheetId="5">#REF!</definedName>
    <definedName name="품목" localSheetId="12">#REF!</definedName>
    <definedName name="품목" localSheetId="19">#REF!</definedName>
    <definedName name="품목">#REF!</definedName>
    <definedName name="풍전2" hidden="1">{#N/A,#N/A,TRUE,"손익보고"}</definedName>
    <definedName name="플랜트기계설치공" localSheetId="5">#REF!</definedName>
    <definedName name="플랜트기계설치공" localSheetId="12">#REF!</definedName>
    <definedName name="플랜트기계설치공" localSheetId="19">#REF!</definedName>
    <definedName name="플랜트기계설치공">#REF!</definedName>
    <definedName name="플랜트배관공" localSheetId="5">#REF!</definedName>
    <definedName name="플랜트배관공" localSheetId="12">#REF!</definedName>
    <definedName name="플랜트배관공" localSheetId="19">#REF!</definedName>
    <definedName name="플랜트배관공">#REF!</definedName>
    <definedName name="플랜트용접공" localSheetId="5">#REF!</definedName>
    <definedName name="플랜트용접공" localSheetId="12">#REF!</definedName>
    <definedName name="플랜트용접공" localSheetId="19">#REF!</definedName>
    <definedName name="플랜트용접공">#REF!</definedName>
    <definedName name="플랜트전공" localSheetId="5">#REF!</definedName>
    <definedName name="플랜트전공" localSheetId="12">#REF!</definedName>
    <definedName name="플랜트전공" localSheetId="19">#REF!</definedName>
    <definedName name="플랜트전공">#REF!</definedName>
    <definedName name="플랜트특수용접공" localSheetId="5">#REF!</definedName>
    <definedName name="플랜트특수용접공" localSheetId="12">#REF!</definedName>
    <definedName name="플랜트특수용접공" localSheetId="19">#REF!</definedName>
    <definedName name="플랜트특수용접공">#REF!</definedName>
    <definedName name="ㅎ185.ㅁㅁ185" localSheetId="5">#REF!</definedName>
    <definedName name="ㅎ185.ㅁㅁ185" localSheetId="12">#REF!</definedName>
    <definedName name="ㅎ185.ㅁㅁ185" localSheetId="19">#REF!</definedName>
    <definedName name="ㅎ185.ㅁㅁ185">#REF!</definedName>
    <definedName name="ㅎ314" localSheetId="5">#REF!</definedName>
    <definedName name="ㅎ314" localSheetId="12">#REF!</definedName>
    <definedName name="ㅎ314" localSheetId="19">#REF!</definedName>
    <definedName name="ㅎ314">#REF!</definedName>
    <definedName name="ㅎ384" localSheetId="5">#REF!</definedName>
    <definedName name="ㅎ384" localSheetId="12">#REF!</definedName>
    <definedName name="ㅎ384" localSheetId="19">#REF!</definedName>
    <definedName name="ㅎ384">#REF!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ㄴ" localSheetId="21">'산출-j'!REUIHGURI</definedName>
    <definedName name="ㅎㄴ" localSheetId="20">'산출-m'!REUIHGURI</definedName>
    <definedName name="ㅎㄴ">[0]!REUIHGURI</definedName>
    <definedName name="ㅎㄴㅁㄹㅇㄹㄴ" hidden="1">{#N/A,"수불부",FALSE,"사급자재수불서";#N/A,"수불부",FALSE,"사급자재수불서"}</definedName>
    <definedName name="ㅎㄹㄴ" hidden="1">{#N/A,#N/A,FALSE,"2~8번"}</definedName>
    <definedName name="ㅎㄹㅇㄹㄴㅇㄴㄹ" hidden="1">{#N/A,#N/A,FALSE,"표지목차"}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류" localSheetId="21">'산출-j'!SDRFE</definedName>
    <definedName name="ㅎ류" localSheetId="20">'산출-m'!SDRFE</definedName>
    <definedName name="ㅎ류">[0]!SDRFE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ㅇㄴ" hidden="1">{#N/A,#N/A,FALSE,"2~8번"}</definedName>
    <definedName name="ㅎㅇㄶㄷㄱ" localSheetId="5" hidden="1">#REF!</definedName>
    <definedName name="ㅎㅇㄶㄷㄱ" localSheetId="12" hidden="1">#REF!</definedName>
    <definedName name="ㅎㅇㄶㄷㄱ" localSheetId="19" hidden="1">#REF!</definedName>
    <definedName name="ㅎㅇㄶㄷㄱ" hidden="1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ㄴ" hidden="1">{#N/A,#N/A,FALSE,"표지목차"}</definedName>
    <definedName name="ㅎㅎㅎㅎㅎㅜㅜ" hidden="1">{#N/A,#N/A,FALSE,"조골재"}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" hidden="1">{#N/A,#N/A,FALSE,"2~8번"}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이바" hidden="1">{#N/A,#N/A,FALSE,"포장단가"}</definedName>
    <definedName name="하하">#REF!</definedName>
    <definedName name="하하하" hidden="1">{#N/A,#N/A,FALSE,"명세표"}</definedName>
    <definedName name="하ㅓㅏ">#REF!</definedName>
    <definedName name="학교">#REF!</definedName>
    <definedName name="학교2">#REF!</definedName>
    <definedName name="한국" localSheetId="21">'산출-j'!jhg</definedName>
    <definedName name="한국" localSheetId="20">'산출-m'!jhg</definedName>
    <definedName name="한국">[0]!jhg</definedName>
    <definedName name="한국정보기술" localSheetId="5">#REF!</definedName>
    <definedName name="한국정보기술" localSheetId="12">#REF!</definedName>
    <definedName name="한국정보기술" localSheetId="19">#REF!</definedName>
    <definedName name="한국정보기술">#REF!</definedName>
    <definedName name="한전수" hidden="1">{#N/A,#N/A,FALSE,"명세표"}</definedName>
    <definedName name="한전수탁비" localSheetId="5">#REF!</definedName>
    <definedName name="한전수탁비" localSheetId="12">#REF!</definedName>
    <definedName name="한전수탁비" localSheetId="19">#REF!</definedName>
    <definedName name="한전수탁비">#REF!</definedName>
    <definedName name="할석공" localSheetId="5">#REF!</definedName>
    <definedName name="할석공" localSheetId="12">#REF!</definedName>
    <definedName name="할석공" localSheetId="19">#REF!</definedName>
    <definedName name="할석공">#REF!</definedName>
    <definedName name="함석공" localSheetId="5">#REF!</definedName>
    <definedName name="함석공" localSheetId="12">#REF!</definedName>
    <definedName name="함석공" localSheetId="19">#REF!</definedName>
    <definedName name="함석공">#REF!</definedName>
    <definedName name="합계">#REF!</definedName>
    <definedName name="행선안내게시기설비" localSheetId="5">#REF!</definedName>
    <definedName name="행선안내게시기설비" localSheetId="12">#REF!</definedName>
    <definedName name="행선안내게시기설비" localSheetId="19">#REF!</definedName>
    <definedName name="행선안내게시기설비">#REF!</definedName>
    <definedName name="허">#REF!</definedName>
    <definedName name="허용전류" localSheetId="5">#REF!</definedName>
    <definedName name="허용전류" localSheetId="12">#REF!</definedName>
    <definedName name="허용전류" localSheetId="19">#REF!</definedName>
    <definedName name="허용전류">#REF!</definedName>
    <definedName name="허창영" localSheetId="5">#REF!,#REF!</definedName>
    <definedName name="허창영" localSheetId="12">#REF!,#REF!</definedName>
    <definedName name="허창영" localSheetId="19">#REF!,#REF!</definedName>
    <definedName name="허창영">#REF!,#REF!</definedName>
    <definedName name="허팡" localSheetId="21">'산출-j'!dgh</definedName>
    <definedName name="허팡" localSheetId="20">'산출-m'!dgh</definedName>
    <definedName name="허팡">[0]!dgh</definedName>
    <definedName name="형" localSheetId="21">'산출-j'!NNG</definedName>
    <definedName name="형" localSheetId="20">'산출-m'!NNG</definedName>
    <definedName name="형">[0]!NNG</definedName>
    <definedName name="형틀" localSheetId="5">#REF!</definedName>
    <definedName name="형틀" localSheetId="12">#REF!</definedName>
    <definedName name="형틀" localSheetId="19">#REF!</definedName>
    <definedName name="형틀">#REF!</definedName>
    <definedName name="형틀목공" localSheetId="5">#REF!</definedName>
    <definedName name="형틀목공" localSheetId="12">#REF!</definedName>
    <definedName name="형틀목공" localSheetId="19">#REF!</definedName>
    <definedName name="형틀목공">#REF!</definedName>
    <definedName name="호">#REF!</definedName>
    <definedName name="호남" localSheetId="21">'산출-j'!bvvc</definedName>
    <definedName name="호남" localSheetId="20">'산출-m'!bvvc</definedName>
    <definedName name="호남">[0]!bvvc</definedName>
    <definedName name="호서" localSheetId="21">'산출-j'!호서</definedName>
    <definedName name="호서" localSheetId="20">'산출-m'!호서</definedName>
    <definedName name="호서">#N/A</definedName>
    <definedName name="호진" localSheetId="21">'산출-j'!BNH</definedName>
    <definedName name="호진" localSheetId="20">'산출-m'!BNH</definedName>
    <definedName name="호진">[0]!BNH</definedName>
    <definedName name="호표" localSheetId="5">#REF!</definedName>
    <definedName name="호표" localSheetId="12">#REF!</definedName>
    <definedName name="호표" localSheetId="19">#REF!</definedName>
    <definedName name="호표">#REF!</definedName>
    <definedName name="호호호" hidden="1">{#N/A,#N/A,FALSE,"명세표"}</definedName>
    <definedName name="호호호호">#REF!</definedName>
    <definedName name="호ㅠ포" hidden="1">{#N/A,#N/A,FALSE,"표지목차"}</definedName>
    <definedName name="홁ㅎ" localSheetId="21">'산출-j'!홁ㅎ</definedName>
    <definedName name="홁ㅎ" localSheetId="20">'산출-m'!홁ㅎ</definedName>
    <definedName name="홁ㅎ">#N/A</definedName>
    <definedName name="홍ㄹㄴㄷㄱ" localSheetId="5" hidden="1">#REF!</definedName>
    <definedName name="홍ㄹㄴㄷㄱ" localSheetId="12" hidden="1">#REF!</definedName>
    <definedName name="홍ㄹㄴㄷㄱ" localSheetId="19" hidden="1">#REF!</definedName>
    <definedName name="홍ㄹㄴㄷㄱ" hidden="1">#REF!</definedName>
    <definedName name="홍탁" localSheetId="21">'산출-j'!xcf</definedName>
    <definedName name="홍탁" localSheetId="20">'산출-m'!xcf</definedName>
    <definedName name="홍탁">[0]!xcf</definedName>
    <definedName name="황">[0]!황</definedName>
    <definedName name="회사분" localSheetId="5">#REF!</definedName>
    <definedName name="회사분" localSheetId="12">#REF!</definedName>
    <definedName name="회사분" localSheetId="19">#REF!</definedName>
    <definedName name="회사분">#REF!</definedName>
    <definedName name="회사운반비" localSheetId="5">#REF!</definedName>
    <definedName name="회사운반비" localSheetId="12">#REF!</definedName>
    <definedName name="회사운반비" localSheetId="19">#REF!</definedName>
    <definedName name="회사운반비">#REF!</definedName>
    <definedName name="횡단" hidden="1">{#N/A,#N/A,FALSE,"조골재"}</definedName>
    <definedName name="효석" hidden="1">{"'Firr(선)'!$AS$1:$AY$62","'Firr(사)'!$AS$1:$AY$62","'Firr(회)'!$AS$1:$AY$62","'Firr(선)'!$L$1:$V$62","'Firr(사)'!$L$1:$V$62","'Firr(회)'!$L$1:$V$62"}</definedName>
    <definedName name="효ㅛㅛㅛㅛ" hidden="1">{#N/A,#N/A,FALSE,"조골재"}</definedName>
    <definedName name="흄관운반" hidden="1">{#N/A,#N/A,FALSE,"포장단가"}</definedName>
    <definedName name="희성" hidden="1">{#N/A,#N/A,FALSE,"명세표"}</definedName>
    <definedName name="희정" localSheetId="21">'산출-j'!sfd</definedName>
    <definedName name="희정" localSheetId="20">'산출-m'!sfd</definedName>
    <definedName name="희정">[0]!sfd</definedName>
    <definedName name="히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ㅏ100" localSheetId="5">#REF!</definedName>
    <definedName name="ㅏ100" localSheetId="12">#REF!</definedName>
    <definedName name="ㅏ100" localSheetId="19">#REF!</definedName>
    <definedName name="ㅏ100">#REF!</definedName>
    <definedName name="ㅏ1150" localSheetId="5">#REF!</definedName>
    <definedName name="ㅏ1150" localSheetId="12">#REF!</definedName>
    <definedName name="ㅏ1150" localSheetId="19">#REF!</definedName>
    <definedName name="ㅏ1150">#REF!</definedName>
    <definedName name="ㅏ89" localSheetId="5">#REF!</definedName>
    <definedName name="ㅏ89" localSheetId="12">#REF!</definedName>
    <definedName name="ㅏ89" localSheetId="19">#REF!</definedName>
    <definedName name="ㅏ89">#REF!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ㅔ" localSheetId="5" hidden="1">#REF!</definedName>
    <definedName name="ㅏㅔ" localSheetId="12" hidden="1">#REF!</definedName>
    <definedName name="ㅏㅔ" localSheetId="19" hidden="1">#REF!</definedName>
    <definedName name="ㅏㅔ" hidden="1">#REF!</definedName>
    <definedName name="ㅐㅐㅐ" localSheetId="21" hidden="1">{"'Sheet1'!$A$1:$H$49"}</definedName>
    <definedName name="ㅐㅐㅐ" hidden="1">{"'Sheet1'!$A$1:$H$49"}</definedName>
    <definedName name="ㅑㅕ사" hidden="1">{#N/A,#N/A,FALSE,"혼합골재"}</definedName>
    <definedName name="ㅑㅕㅑ" hidden="1">{#N/A,#N/A,FALSE,"전력간선"}</definedName>
    <definedName name="ㅑㅣㅑ히" localSheetId="5">#REF!</definedName>
    <definedName name="ㅑㅣㅑ히" localSheetId="12">#REF!</definedName>
    <definedName name="ㅑㅣㅑ히" localSheetId="19">#REF!</definedName>
    <definedName name="ㅑㅣㅑ히">#REF!</definedName>
    <definedName name="ㅑㅣㅕㅕㅣㅏㅎ" hidden="1">{#N/A,#N/A,FALSE,"골재소요량";#N/A,#N/A,FALSE,"골재소요량"}</definedName>
    <definedName name="ㅓ" localSheetId="21">'산출-j'!jhg</definedName>
    <definedName name="ㅓ" localSheetId="20">'산출-m'!jhg</definedName>
    <definedName name="ㅓ">[0]!jhg</definedName>
    <definedName name="ㅓ114" localSheetId="5">#REF!</definedName>
    <definedName name="ㅓ114" localSheetId="12">#REF!</definedName>
    <definedName name="ㅓ114" localSheetId="19">#REF!</definedName>
    <definedName name="ㅓ114">#REF!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ㄹ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ㅏㅓㅎ" hidden="1">{#N/A,#N/A,FALSE,"단가표지"}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ㅓㅓㅓㅓㅓㅓㅓㅓ" hidden="1">{#N/A,#N/A,FALSE,"골재소요량";#N/A,#N/A,FALSE,"골재소요량"}</definedName>
    <definedName name="ㅓㅕ" localSheetId="5">#REF!</definedName>
    <definedName name="ㅓㅕ" localSheetId="12">#REF!</definedName>
    <definedName name="ㅓㅕ" localSheetId="19">#REF!</definedName>
    <definedName name="ㅓㅕ">#REF!</definedName>
    <definedName name="ㅓㅗ" hidden="1">{#N/A,"수불부",FALSE,"사급자재수불서";#N/A,"수불부",FALSE,"사급자재수불서"}</definedName>
    <definedName name="ㅓㅗㅡ" localSheetId="21">'산출-j'!DGRT</definedName>
    <definedName name="ㅓㅗㅡ" localSheetId="20">'산출-m'!DGRT</definedName>
    <definedName name="ㅓㅗㅡ">[0]!DGRT</definedName>
    <definedName name="ㅓㅛㅇ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ㅔㅐㅔ" hidden="1">{#N/A,"수불부",FALSE,"사급자재수불서";#N/A,"수불부",FALSE,"사급자재수불서"}</definedName>
    <definedName name="ㅔㅑㅕㅙㅑ" localSheetId="5">#REF!</definedName>
    <definedName name="ㅔㅑㅕㅙㅑ" localSheetId="12">#REF!</definedName>
    <definedName name="ㅔㅑㅕㅙㅑ" localSheetId="19">#REF!</definedName>
    <definedName name="ㅔㅑㅕㅙㅑ">#REF!</definedName>
    <definedName name="ㅔㅔㅔㅔ" localSheetId="5">#REF!,#REF!</definedName>
    <definedName name="ㅔㅔㅔㅔ" localSheetId="12">#REF!,#REF!</definedName>
    <definedName name="ㅔㅔㅔㅔ" localSheetId="19">#REF!,#REF!</definedName>
    <definedName name="ㅔㅔㅔㅔ">#REF!,#REF!</definedName>
    <definedName name="ㅕㅑ" hidden="1">{#N/A,#N/A,FALSE,"2~8번"}</definedName>
    <definedName name="ㅕㅑㅑㅑ" hidden="1">{#N/A,#N/A,FALSE,"조골재"}</definedName>
    <definedName name="ㅕㅕㅕㅕㅕㅕㅕㅕ" hidden="1">{#N/A,#N/A,FALSE,"조골재"}</definedName>
    <definedName name="ㅗ1019" localSheetId="5">#REF!</definedName>
    <definedName name="ㅗ1019" localSheetId="12">#REF!</definedName>
    <definedName name="ㅗ1019" localSheetId="19">#REF!</definedName>
    <definedName name="ㅗ1019">#REF!</definedName>
    <definedName name="ㅗ415" localSheetId="5">#REF!</definedName>
    <definedName name="ㅗ415" localSheetId="12">#REF!</definedName>
    <definedName name="ㅗ415" localSheetId="19">#REF!</definedName>
    <definedName name="ㅗ415">#REF!</definedName>
    <definedName name="ㅗ461" localSheetId="5">#REF!</definedName>
    <definedName name="ㅗ461" localSheetId="12">#REF!</definedName>
    <definedName name="ㅗ461" localSheetId="19">#REF!</definedName>
    <definedName name="ㅗ461">#REF!</definedName>
    <definedName name="ㅗㄱ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뉴" localSheetId="21">'산출-j'!HGG</definedName>
    <definedName name="ㅗ뉴" localSheetId="20">'산출-m'!HGG</definedName>
    <definedName name="ㅗ뉴">[0]!HGG</definedName>
    <definedName name="ㅗㄹ오로" localSheetId="5">#REF!</definedName>
    <definedName name="ㅗㄹ오로" localSheetId="12">#REF!</definedName>
    <definedName name="ㅗㄹ오로" localSheetId="19">#REF!</definedName>
    <definedName name="ㅗㄹ오로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ㄴㄱ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ㅍ초" hidden="1">{#N/A,#N/A,FALSE,"2~8번"}</definedName>
    <definedName name="ㅗㅎㅇㅁㄹㅇㅎ" hidden="1">{#N/A,"수불부",FALSE,"사급자재수불서";#N/A,"수불부",FALSE,"사급자재수불서"}</definedName>
    <definedName name="ㅗㅎㅎㅌㄹㅋㅅ" hidden="1">{#N/A,#N/A,FALSE,"2~8번"}</definedName>
    <definedName name="ㅗㅓ" hidden="1">{"'제조(순번)'!$A$386:$A$387","'제조(순번)'!$A$1:$H$399"}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ㅠㅎㄹ" localSheetId="21">'산출-j'!ㅗㅠㅎㄹ</definedName>
    <definedName name="ㅗㅠㅎㄹ" localSheetId="20">'산출-m'!ㅗㅠㅎㄹ</definedName>
    <definedName name="ㅗㅠㅎㄹ">#N/A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ㅓㄴㄱ5" hidden="1">{#N/A,#N/A,FALSE,"단가표지"}</definedName>
    <definedName name="ㅛㅕㅕㅑㅓ" hidden="1">{#N/A,#N/A,FALSE,"표지목차"}</definedName>
    <definedName name="ㅛㅗ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ㄴ" hidden="1">{#N/A,#N/A,FALSE,"운반시간"}</definedName>
    <definedName name="ㅜ여숫유" hidden="1">{#N/A,#N/A,FALSE,"운반시간"}</definedName>
    <definedName name="ㅜ후ㅗㅜㅗ" hidden="1">{#N/A,#N/A,FALSE,"단가표지"}</definedName>
    <definedName name="ㅜㅠㅊ퓨ㅜ" localSheetId="5" hidden="1">#REF!</definedName>
    <definedName name="ㅜㅠㅊ퓨ㅜ" localSheetId="12" hidden="1">#REF!</definedName>
    <definedName name="ㅜㅠㅊ퓨ㅜ" localSheetId="19" hidden="1">#REF!</definedName>
    <definedName name="ㅜㅠㅊ퓨ㅜ" hidden="1">#REF!</definedName>
    <definedName name="ㅝㅎㄹ촉ㅇ" hidden="1">{#N/A,#N/A,FALSE,"조골재"}</definedName>
    <definedName name="ㅝㅗ허" localSheetId="21">'산출-j'!ㅝㅗ허</definedName>
    <definedName name="ㅝㅗ허" localSheetId="20">'산출-m'!ㅝㅗ허</definedName>
    <definedName name="ㅝㅗ허">#N/A</definedName>
    <definedName name="ㅠ10" localSheetId="5">#REF!</definedName>
    <definedName name="ㅠ10" localSheetId="12">#REF!</definedName>
    <definedName name="ㅠ10" localSheetId="19">#REF!</definedName>
    <definedName name="ㅠ10">#REF!</definedName>
    <definedName name="ㅠ1000" localSheetId="5">#REF!</definedName>
    <definedName name="ㅠ1000" localSheetId="12">#REF!</definedName>
    <definedName name="ㅠ1000" localSheetId="19">#REF!</definedName>
    <definedName name="ㅠ1000">#REF!</definedName>
    <definedName name="ㅠ117.ㅁㅁ117" localSheetId="5">#REF!</definedName>
    <definedName name="ㅠ117.ㅁㅁ117" localSheetId="12">#REF!</definedName>
    <definedName name="ㅠ117.ㅁㅁ117" localSheetId="19">#REF!</definedName>
    <definedName name="ㅠ117.ㅁㅁ117">#REF!</definedName>
    <definedName name="ㅠ1300" localSheetId="5">#REF!</definedName>
    <definedName name="ㅠ1300" localSheetId="12">#REF!</definedName>
    <definedName name="ㅠ1300" localSheetId="19">#REF!</definedName>
    <definedName name="ㅠ1300">#REF!</definedName>
    <definedName name="ㅠ1805" localSheetId="5">#REF!</definedName>
    <definedName name="ㅠ1805" localSheetId="12">#REF!</definedName>
    <definedName name="ㅠ1805" localSheetId="19">#REF!</definedName>
    <definedName name="ㅠ1805">#REF!</definedName>
    <definedName name="ㅠ2.ㅜ20" localSheetId="5">#REF!</definedName>
    <definedName name="ㅠ2.ㅜ20" localSheetId="12">#REF!</definedName>
    <definedName name="ㅠ2.ㅜ20" localSheetId="19">#REF!</definedName>
    <definedName name="ㅠ2.ㅜ20">#REF!</definedName>
    <definedName name="ㅠ200" localSheetId="5">#REF!</definedName>
    <definedName name="ㅠ200" localSheetId="12">#REF!</definedName>
    <definedName name="ㅠ200" localSheetId="19">#REF!</definedName>
    <definedName name="ㅠ200">#REF!</definedName>
    <definedName name="ㅠ2000" localSheetId="5">#REF!</definedName>
    <definedName name="ㅠ2000" localSheetId="12">#REF!</definedName>
    <definedName name="ㅠ2000" localSheetId="19">#REF!</definedName>
    <definedName name="ㅠ2000">#REF!</definedName>
    <definedName name="ㅠ2300" localSheetId="5">#REF!</definedName>
    <definedName name="ㅠ2300" localSheetId="12">#REF!</definedName>
    <definedName name="ㅠ2300" localSheetId="19">#REF!</definedName>
    <definedName name="ㅠ2300">#REF!</definedName>
    <definedName name="ㅠ30" localSheetId="5">#REF!</definedName>
    <definedName name="ㅠ30" localSheetId="12">#REF!</definedName>
    <definedName name="ㅠ30" localSheetId="19">#REF!</definedName>
    <definedName name="ㅠ30">#REF!</definedName>
    <definedName name="ㅠ3130" localSheetId="5">#REF!</definedName>
    <definedName name="ㅠ3130" localSheetId="12">#REF!</definedName>
    <definedName name="ㅠ3130" localSheetId="19">#REF!</definedName>
    <definedName name="ㅠ3130">#REF!</definedName>
    <definedName name="ㅠ38.ㅁㅊ52" localSheetId="5">#REF!</definedName>
    <definedName name="ㅠ38.ㅁㅊ52" localSheetId="12">#REF!</definedName>
    <definedName name="ㅠ38.ㅁㅊ52" localSheetId="19">#REF!</definedName>
    <definedName name="ㅠ38.ㅁㅊ52">#REF!</definedName>
    <definedName name="ㅠ400" localSheetId="5">#REF!</definedName>
    <definedName name="ㅠ400" localSheetId="12">#REF!</definedName>
    <definedName name="ㅠ400" localSheetId="19">#REF!</definedName>
    <definedName name="ㅠ400">#REF!</definedName>
    <definedName name="ㅠ500" localSheetId="5">#REF!</definedName>
    <definedName name="ㅠ500" localSheetId="12">#REF!</definedName>
    <definedName name="ㅠ500" localSheetId="19">#REF!</definedName>
    <definedName name="ㅠ500">#REF!</definedName>
    <definedName name="ㅠ55.ㅅ81" localSheetId="5">#REF!</definedName>
    <definedName name="ㅠ55.ㅅ81" localSheetId="12">#REF!</definedName>
    <definedName name="ㅠ55.ㅅ81" localSheetId="19">#REF!</definedName>
    <definedName name="ㅠ55.ㅅ81">#REF!</definedName>
    <definedName name="ㅠ600" localSheetId="5">#REF!</definedName>
    <definedName name="ㅠ600" localSheetId="12">#REF!</definedName>
    <definedName name="ㅠ600" localSheetId="19">#REF!</definedName>
    <definedName name="ㅠ600">#REF!</definedName>
    <definedName name="ㅠㄱ소슈" hidden="1">{#N/A,#N/A,FALSE,"골재소요량";#N/A,#N/A,FALSE,"골재소요량"}</definedName>
    <definedName name="ㅠㅅ롯고" hidden="1">{#N/A,#N/A,FALSE,"골재소요량";#N/A,#N/A,FALSE,"골재소요량"}</definedName>
    <definedName name="ㅠ숑ㄱ쇼ㅠㅠㅅ" hidden="1">{#N/A,#N/A,FALSE,"단가표지"}</definedName>
    <definedName name="ㅠㅗ">#REF!</definedName>
    <definedName name="ㅠㅜㅎ" localSheetId="21">'산출-j'!ㅠㅜㅎ</definedName>
    <definedName name="ㅠㅜㅎ" localSheetId="20">'산출-m'!ㅠㅜㅎ</definedName>
    <definedName name="ㅠㅜㅎ">#N/A</definedName>
    <definedName name="ㅡ10" localSheetId="5">#REF!</definedName>
    <definedName name="ㅡ10" localSheetId="12">#REF!</definedName>
    <definedName name="ㅡ10" localSheetId="19">#REF!</definedName>
    <definedName name="ㅡ10">#REF!</definedName>
    <definedName name="ㅡ873" localSheetId="5">#REF!</definedName>
    <definedName name="ㅡ873" localSheetId="12">#REF!</definedName>
    <definedName name="ㅡ873" localSheetId="19">#REF!</definedName>
    <definedName name="ㅡ873">#REF!</definedName>
    <definedName name="ㅡㅗㅓㅓㅡㅗㅗㅓㅓㅗ" hidden="1">{#N/A,#N/A,FALSE,"운반시간"}</definedName>
    <definedName name="ㅡㅡ" hidden="1">{"'Sheet1'!$D$19","'Sheet1'!$B$22:$E$22"}</definedName>
    <definedName name="ㅣ16" localSheetId="5">#REF!</definedName>
    <definedName name="ㅣ16" localSheetId="12">#REF!</definedName>
    <definedName name="ㅣ16" localSheetId="19">#REF!</definedName>
    <definedName name="ㅣ16">#REF!</definedName>
    <definedName name="ㅣ아ㅣ앟" localSheetId="5">#REF!</definedName>
    <definedName name="ㅣ아ㅣ앟" localSheetId="12">#REF!</definedName>
    <definedName name="ㅣ아ㅣ앟" localSheetId="19">#REF!</definedName>
    <definedName name="ㅣ아ㅣ앟">#REF!</definedName>
    <definedName name="ㅣㅎ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ㅑㅕㅗ" localSheetId="5" hidden="1">#REF!</definedName>
    <definedName name="ㅣㅑㅕㅗ" localSheetId="12" hidden="1">#REF!</definedName>
    <definedName name="ㅣㅑㅕㅗ" localSheetId="19" hidden="1">#REF!</definedName>
    <definedName name="ㅣㅑㅕㅗ" hidden="1">#REF!</definedName>
    <definedName name="ㅣㅣㅣ" localSheetId="5">#REF!</definedName>
    <definedName name="ㅣㅣㅣ" localSheetId="12">#REF!</definedName>
    <definedName name="ㅣㅣㅣ" localSheetId="19">#REF!</definedName>
    <definedName name="ㅣㅣㅣ">#REF!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5" i="111" l="1"/>
  <c r="E76" i="111"/>
  <c r="F76" i="111" s="1"/>
  <c r="L76" i="111" s="1"/>
  <c r="E21" i="114"/>
  <c r="F21" i="114" s="1"/>
  <c r="E22" i="114"/>
  <c r="E20" i="114"/>
  <c r="E69" i="111"/>
  <c r="E67" i="111"/>
  <c r="F67" i="111" s="1"/>
  <c r="E66" i="111"/>
  <c r="F66" i="111" s="1"/>
  <c r="L66" i="111" s="1"/>
  <c r="E64" i="111"/>
  <c r="F64" i="111" s="1"/>
  <c r="E53" i="111"/>
  <c r="E54" i="111"/>
  <c r="K54" i="111" s="1"/>
  <c r="E23" i="114"/>
  <c r="F23" i="114" s="1"/>
  <c r="E35" i="111"/>
  <c r="E72" i="111"/>
  <c r="E71" i="111"/>
  <c r="F71" i="111" s="1"/>
  <c r="E40" i="111"/>
  <c r="F40" i="111" s="1"/>
  <c r="L40" i="111" s="1"/>
  <c r="E73" i="111"/>
  <c r="K73" i="111" s="1"/>
  <c r="E74" i="111"/>
  <c r="F74" i="111" s="1"/>
  <c r="E58" i="111"/>
  <c r="J52" i="114"/>
  <c r="H52" i="114"/>
  <c r="I51" i="114"/>
  <c r="G51" i="114"/>
  <c r="H51" i="114" s="1"/>
  <c r="E51" i="114"/>
  <c r="F51" i="114" s="1"/>
  <c r="J47" i="114"/>
  <c r="H47" i="114"/>
  <c r="I46" i="114"/>
  <c r="J46" i="114" s="1"/>
  <c r="G46" i="114"/>
  <c r="H46" i="114" s="1"/>
  <c r="E47" i="114" s="1"/>
  <c r="E46" i="114"/>
  <c r="F46" i="114" s="1"/>
  <c r="J42" i="114"/>
  <c r="H42" i="114"/>
  <c r="J41" i="114"/>
  <c r="I41" i="114"/>
  <c r="G41" i="114"/>
  <c r="H41" i="114" s="1"/>
  <c r="E41" i="114"/>
  <c r="J37" i="114"/>
  <c r="H37" i="114"/>
  <c r="I36" i="114"/>
  <c r="J36" i="114" s="1"/>
  <c r="J38" i="114" s="1"/>
  <c r="G9" i="113" s="1"/>
  <c r="I81" i="111" s="1"/>
  <c r="J81" i="111" s="1"/>
  <c r="G36" i="114"/>
  <c r="E36" i="114"/>
  <c r="F36" i="114" s="1"/>
  <c r="J32" i="114"/>
  <c r="H32" i="114"/>
  <c r="I31" i="114"/>
  <c r="J31" i="114" s="1"/>
  <c r="J33" i="114" s="1"/>
  <c r="G8" i="113" s="1"/>
  <c r="I79" i="111" s="1"/>
  <c r="J79" i="111" s="1"/>
  <c r="G31" i="114"/>
  <c r="H31" i="114" s="1"/>
  <c r="E31" i="114"/>
  <c r="F31" i="114" s="1"/>
  <c r="J27" i="114"/>
  <c r="H27" i="114"/>
  <c r="I26" i="114"/>
  <c r="J26" i="114" s="1"/>
  <c r="G26" i="114"/>
  <c r="H26" i="114" s="1"/>
  <c r="E27" i="114" s="1"/>
  <c r="E26" i="114"/>
  <c r="F26" i="114" s="1"/>
  <c r="J25" i="114"/>
  <c r="H25" i="114"/>
  <c r="I24" i="114"/>
  <c r="J24" i="114" s="1"/>
  <c r="G24" i="114"/>
  <c r="H24" i="114" s="1"/>
  <c r="I23" i="114"/>
  <c r="J23" i="114" s="1"/>
  <c r="G23" i="114"/>
  <c r="H23" i="114" s="1"/>
  <c r="I22" i="114"/>
  <c r="K22" i="114" s="1"/>
  <c r="G22" i="114"/>
  <c r="H22" i="114" s="1"/>
  <c r="F22" i="114"/>
  <c r="I21" i="114"/>
  <c r="G21" i="114"/>
  <c r="H21" i="114" s="1"/>
  <c r="I20" i="114"/>
  <c r="J20" i="114" s="1"/>
  <c r="G20" i="114"/>
  <c r="H20" i="114" s="1"/>
  <c r="J16" i="114"/>
  <c r="H16" i="114"/>
  <c r="I15" i="114"/>
  <c r="J15" i="114" s="1"/>
  <c r="J17" i="114" s="1"/>
  <c r="G6" i="113" s="1"/>
  <c r="I21" i="111" s="1"/>
  <c r="J21" i="111" s="1"/>
  <c r="G15" i="114"/>
  <c r="H15" i="114" s="1"/>
  <c r="E15" i="114"/>
  <c r="F15" i="114" s="1"/>
  <c r="J11" i="114"/>
  <c r="H11" i="114"/>
  <c r="I10" i="114"/>
  <c r="J10" i="114" s="1"/>
  <c r="G10" i="114"/>
  <c r="H10" i="114" s="1"/>
  <c r="E10" i="114"/>
  <c r="F10" i="114" s="1"/>
  <c r="J6" i="114"/>
  <c r="H6" i="114"/>
  <c r="I5" i="114"/>
  <c r="J5" i="114" s="1"/>
  <c r="J7" i="114" s="1"/>
  <c r="G4" i="113" s="1"/>
  <c r="I44" i="111" s="1"/>
  <c r="J44" i="111" s="1"/>
  <c r="G5" i="114"/>
  <c r="K5" i="114" s="1"/>
  <c r="E5" i="114"/>
  <c r="F5" i="114" s="1"/>
  <c r="M49" i="112"/>
  <c r="V49" i="112" s="1"/>
  <c r="M48" i="112"/>
  <c r="V48" i="112" s="1"/>
  <c r="M47" i="112"/>
  <c r="V47" i="112" s="1"/>
  <c r="M46" i="112"/>
  <c r="V46" i="112" s="1"/>
  <c r="V45" i="112"/>
  <c r="M45" i="112"/>
  <c r="M44" i="112"/>
  <c r="V44" i="112" s="1"/>
  <c r="M43" i="112"/>
  <c r="V43" i="112" s="1"/>
  <c r="M42" i="112"/>
  <c r="V42" i="112" s="1"/>
  <c r="M41" i="112"/>
  <c r="V41" i="112" s="1"/>
  <c r="M40" i="112"/>
  <c r="V40" i="112" s="1"/>
  <c r="M39" i="112"/>
  <c r="V39" i="112" s="1"/>
  <c r="M38" i="112"/>
  <c r="V38" i="112" s="1"/>
  <c r="V37" i="112"/>
  <c r="M37" i="112"/>
  <c r="M36" i="112"/>
  <c r="V36" i="112" s="1"/>
  <c r="M35" i="112"/>
  <c r="W35" i="112" s="1"/>
  <c r="F51" i="112" s="1"/>
  <c r="K51" i="112" s="1"/>
  <c r="D86" i="111" s="1"/>
  <c r="M34" i="112"/>
  <c r="V34" i="112" s="1"/>
  <c r="M33" i="112"/>
  <c r="V33" i="112" s="1"/>
  <c r="M32" i="112"/>
  <c r="V32" i="112" s="1"/>
  <c r="M29" i="112"/>
  <c r="V29" i="112" s="1"/>
  <c r="M28" i="112"/>
  <c r="V28" i="112" s="1"/>
  <c r="M27" i="112"/>
  <c r="V27" i="112" s="1"/>
  <c r="M26" i="112"/>
  <c r="V26" i="112" s="1"/>
  <c r="M25" i="112"/>
  <c r="V25" i="112" s="1"/>
  <c r="M24" i="112"/>
  <c r="V24" i="112" s="1"/>
  <c r="M23" i="112"/>
  <c r="V23" i="112" s="1"/>
  <c r="M22" i="112"/>
  <c r="V22" i="112" s="1"/>
  <c r="M21" i="112"/>
  <c r="V21" i="112" s="1"/>
  <c r="M20" i="112"/>
  <c r="V20" i="112" s="1"/>
  <c r="M19" i="112"/>
  <c r="V19" i="112" s="1"/>
  <c r="M18" i="112"/>
  <c r="V18" i="112" s="1"/>
  <c r="M15" i="112"/>
  <c r="V15" i="112" s="1"/>
  <c r="M14" i="112"/>
  <c r="V14" i="112" s="1"/>
  <c r="V13" i="112"/>
  <c r="M13" i="112"/>
  <c r="M12" i="112"/>
  <c r="V12" i="112" s="1"/>
  <c r="M11" i="112"/>
  <c r="V11" i="112" s="1"/>
  <c r="M10" i="112"/>
  <c r="V10" i="112" s="1"/>
  <c r="M9" i="112"/>
  <c r="V9" i="112" s="1"/>
  <c r="M8" i="112"/>
  <c r="V8" i="112" s="1"/>
  <c r="M7" i="112"/>
  <c r="V7" i="112" s="1"/>
  <c r="M6" i="112"/>
  <c r="V6" i="112" s="1"/>
  <c r="V5" i="112"/>
  <c r="M5" i="112"/>
  <c r="J87" i="111"/>
  <c r="H87" i="111"/>
  <c r="I86" i="111"/>
  <c r="G86" i="111"/>
  <c r="E86" i="111"/>
  <c r="I85" i="111"/>
  <c r="G85" i="111"/>
  <c r="E85" i="111"/>
  <c r="J77" i="111"/>
  <c r="I77" i="111"/>
  <c r="G77" i="111"/>
  <c r="H77" i="111" s="1"/>
  <c r="E77" i="111"/>
  <c r="F77" i="111" s="1"/>
  <c r="L77" i="111" s="1"/>
  <c r="J76" i="111"/>
  <c r="I76" i="111"/>
  <c r="G76" i="111"/>
  <c r="H76" i="111" s="1"/>
  <c r="J75" i="111"/>
  <c r="I75" i="111"/>
  <c r="G75" i="111"/>
  <c r="H75" i="111" s="1"/>
  <c r="E75" i="111"/>
  <c r="F75" i="111" s="1"/>
  <c r="I74" i="111"/>
  <c r="J74" i="111" s="1"/>
  <c r="G74" i="111"/>
  <c r="H74" i="111" s="1"/>
  <c r="I73" i="111"/>
  <c r="J73" i="111" s="1"/>
  <c r="G73" i="111"/>
  <c r="H73" i="111" s="1"/>
  <c r="J72" i="111"/>
  <c r="I72" i="111"/>
  <c r="G72" i="111"/>
  <c r="H72" i="111" s="1"/>
  <c r="I71" i="111"/>
  <c r="J71" i="111" s="1"/>
  <c r="G71" i="111"/>
  <c r="H71" i="111" s="1"/>
  <c r="J70" i="111"/>
  <c r="I70" i="111"/>
  <c r="G70" i="111"/>
  <c r="H70" i="111" s="1"/>
  <c r="J69" i="111"/>
  <c r="I69" i="111"/>
  <c r="G69" i="111"/>
  <c r="H69" i="111" s="1"/>
  <c r="J68" i="111"/>
  <c r="I68" i="111"/>
  <c r="G68" i="111"/>
  <c r="H68" i="111" s="1"/>
  <c r="E68" i="111"/>
  <c r="F68" i="111" s="1"/>
  <c r="L68" i="111" s="1"/>
  <c r="I67" i="111"/>
  <c r="J67" i="111" s="1"/>
  <c r="G67" i="111"/>
  <c r="H67" i="111" s="1"/>
  <c r="J66" i="111"/>
  <c r="I66" i="111"/>
  <c r="G66" i="111"/>
  <c r="H66" i="111" s="1"/>
  <c r="J65" i="111"/>
  <c r="I65" i="111"/>
  <c r="G65" i="111"/>
  <c r="H65" i="111" s="1"/>
  <c r="I64" i="111"/>
  <c r="J64" i="111" s="1"/>
  <c r="G64" i="111"/>
  <c r="H64" i="111" s="1"/>
  <c r="I62" i="111"/>
  <c r="J62" i="111" s="1"/>
  <c r="G62" i="111"/>
  <c r="H62" i="111" s="1"/>
  <c r="I61" i="111"/>
  <c r="J61" i="111" s="1"/>
  <c r="G61" i="111"/>
  <c r="H61" i="111" s="1"/>
  <c r="E61" i="111"/>
  <c r="F61" i="111" s="1"/>
  <c r="J60" i="111"/>
  <c r="H60" i="111"/>
  <c r="I59" i="111"/>
  <c r="J59" i="111" s="1"/>
  <c r="H59" i="111"/>
  <c r="G59" i="111"/>
  <c r="E59" i="111"/>
  <c r="I58" i="111"/>
  <c r="J58" i="111" s="1"/>
  <c r="H58" i="111"/>
  <c r="G58" i="111"/>
  <c r="I57" i="111"/>
  <c r="J57" i="111" s="1"/>
  <c r="G57" i="111"/>
  <c r="H57" i="111" s="1"/>
  <c r="E57" i="111"/>
  <c r="J56" i="111"/>
  <c r="H56" i="111"/>
  <c r="I55" i="111"/>
  <c r="J55" i="111" s="1"/>
  <c r="G55" i="111"/>
  <c r="E55" i="111"/>
  <c r="F55" i="111" s="1"/>
  <c r="J54" i="111"/>
  <c r="I54" i="111"/>
  <c r="G54" i="111"/>
  <c r="H54" i="111" s="1"/>
  <c r="I53" i="111"/>
  <c r="J53" i="111" s="1"/>
  <c r="G53" i="111"/>
  <c r="H53" i="111" s="1"/>
  <c r="F53" i="111"/>
  <c r="J48" i="111"/>
  <c r="H48" i="111"/>
  <c r="I47" i="111"/>
  <c r="G47" i="111"/>
  <c r="E47" i="111"/>
  <c r="K47" i="111" s="1"/>
  <c r="I43" i="111"/>
  <c r="J43" i="111" s="1"/>
  <c r="G43" i="111"/>
  <c r="H43" i="111" s="1"/>
  <c r="I42" i="111"/>
  <c r="J42" i="111" s="1"/>
  <c r="H42" i="111"/>
  <c r="G42" i="111"/>
  <c r="E42" i="111"/>
  <c r="F42" i="111" s="1"/>
  <c r="L42" i="111" s="1"/>
  <c r="I41" i="111"/>
  <c r="J41" i="111" s="1"/>
  <c r="G41" i="111"/>
  <c r="H41" i="111" s="1"/>
  <c r="E41" i="111"/>
  <c r="I40" i="111"/>
  <c r="J40" i="111" s="1"/>
  <c r="H40" i="111"/>
  <c r="G40" i="111"/>
  <c r="I39" i="111"/>
  <c r="J39" i="111" s="1"/>
  <c r="H39" i="111"/>
  <c r="G39" i="111"/>
  <c r="E39" i="111"/>
  <c r="I38" i="111"/>
  <c r="J38" i="111" s="1"/>
  <c r="G38" i="111"/>
  <c r="H38" i="111" s="1"/>
  <c r="I37" i="111"/>
  <c r="J37" i="111" s="1"/>
  <c r="G37" i="111"/>
  <c r="H37" i="111" s="1"/>
  <c r="I36" i="111"/>
  <c r="J36" i="111" s="1"/>
  <c r="G36" i="111"/>
  <c r="H36" i="111" s="1"/>
  <c r="I35" i="111"/>
  <c r="J35" i="111" s="1"/>
  <c r="G35" i="111"/>
  <c r="H35" i="111" s="1"/>
  <c r="I34" i="111"/>
  <c r="J34" i="111" s="1"/>
  <c r="H34" i="111"/>
  <c r="G34" i="111"/>
  <c r="E34" i="111"/>
  <c r="F34" i="111" s="1"/>
  <c r="L34" i="111" s="1"/>
  <c r="J33" i="111"/>
  <c r="H33" i="111"/>
  <c r="I32" i="111"/>
  <c r="G32" i="111"/>
  <c r="H32" i="111" s="1"/>
  <c r="E32" i="111"/>
  <c r="F32" i="111" s="1"/>
  <c r="I31" i="111"/>
  <c r="J31" i="111" s="1"/>
  <c r="G31" i="111"/>
  <c r="H31" i="111" s="1"/>
  <c r="J30" i="111"/>
  <c r="H30" i="111"/>
  <c r="J29" i="111"/>
  <c r="I29" i="111"/>
  <c r="G29" i="111"/>
  <c r="H29" i="111" s="1"/>
  <c r="E29" i="111"/>
  <c r="K29" i="111" s="1"/>
  <c r="J23" i="111"/>
  <c r="H23" i="111"/>
  <c r="I22" i="111"/>
  <c r="G22" i="111"/>
  <c r="E22" i="111"/>
  <c r="K22" i="111" s="1"/>
  <c r="J18" i="111"/>
  <c r="I18" i="111"/>
  <c r="G18" i="111"/>
  <c r="H18" i="111" s="1"/>
  <c r="E18" i="111"/>
  <c r="F18" i="111" s="1"/>
  <c r="I17" i="111"/>
  <c r="H17" i="111"/>
  <c r="G17" i="111"/>
  <c r="E17" i="111"/>
  <c r="F17" i="111" s="1"/>
  <c r="J16" i="111"/>
  <c r="I16" i="111"/>
  <c r="G16" i="111"/>
  <c r="H16" i="111" s="1"/>
  <c r="I15" i="111"/>
  <c r="H15" i="111"/>
  <c r="G15" i="111"/>
  <c r="E15" i="111"/>
  <c r="F15" i="111" s="1"/>
  <c r="I14" i="111"/>
  <c r="J14" i="111" s="1"/>
  <c r="G14" i="111"/>
  <c r="H14" i="111" s="1"/>
  <c r="E14" i="111"/>
  <c r="I13" i="111"/>
  <c r="J13" i="111" s="1"/>
  <c r="G13" i="111"/>
  <c r="H13" i="111" s="1"/>
  <c r="I12" i="111"/>
  <c r="J12" i="111" s="1"/>
  <c r="G12" i="111"/>
  <c r="H12" i="111" s="1"/>
  <c r="E12" i="111"/>
  <c r="I11" i="111"/>
  <c r="J11" i="111" s="1"/>
  <c r="H11" i="111"/>
  <c r="G11" i="111"/>
  <c r="I10" i="111"/>
  <c r="J10" i="111" s="1"/>
  <c r="G10" i="111"/>
  <c r="H10" i="111" s="1"/>
  <c r="E10" i="111"/>
  <c r="F10" i="111" s="1"/>
  <c r="J9" i="111"/>
  <c r="H9" i="111"/>
  <c r="I8" i="111"/>
  <c r="J8" i="111" s="1"/>
  <c r="G8" i="111"/>
  <c r="H8" i="111" s="1"/>
  <c r="E8" i="111"/>
  <c r="I7" i="111"/>
  <c r="J7" i="111" s="1"/>
  <c r="G7" i="111"/>
  <c r="H7" i="111" s="1"/>
  <c r="J6" i="111"/>
  <c r="H6" i="111"/>
  <c r="I5" i="111"/>
  <c r="J5" i="111" s="1"/>
  <c r="G5" i="111"/>
  <c r="H5" i="111" s="1"/>
  <c r="E5" i="111"/>
  <c r="K5" i="111" s="1"/>
  <c r="L23" i="114" l="1"/>
  <c r="K75" i="111"/>
  <c r="L75" i="111"/>
  <c r="H86" i="111"/>
  <c r="K46" i="114"/>
  <c r="K17" i="111"/>
  <c r="K85" i="111"/>
  <c r="K32" i="111"/>
  <c r="E70" i="111"/>
  <c r="K70" i="111" s="1"/>
  <c r="K68" i="111"/>
  <c r="L10" i="111"/>
  <c r="L61" i="111"/>
  <c r="K77" i="111"/>
  <c r="F73" i="111"/>
  <c r="L73" i="111" s="1"/>
  <c r="E36" i="111"/>
  <c r="K36" i="111" s="1"/>
  <c r="K61" i="111"/>
  <c r="E52" i="114"/>
  <c r="H53" i="114"/>
  <c r="F12" i="113" s="1"/>
  <c r="G84" i="111" s="1"/>
  <c r="H84" i="111" s="1"/>
  <c r="L71" i="111"/>
  <c r="F65" i="111"/>
  <c r="L65" i="111" s="1"/>
  <c r="K65" i="111"/>
  <c r="E16" i="114"/>
  <c r="H17" i="114"/>
  <c r="F6" i="113" s="1"/>
  <c r="G46" i="111" s="1"/>
  <c r="H46" i="111" s="1"/>
  <c r="L18" i="111"/>
  <c r="J22" i="114"/>
  <c r="L22" i="114" s="1"/>
  <c r="K26" i="114"/>
  <c r="E16" i="111"/>
  <c r="E43" i="111"/>
  <c r="F43" i="111" s="1"/>
  <c r="L43" i="111" s="1"/>
  <c r="K55" i="111"/>
  <c r="K74" i="111"/>
  <c r="J86" i="111"/>
  <c r="H28" i="114"/>
  <c r="F7" i="113" s="1"/>
  <c r="G63" i="111" s="1"/>
  <c r="H63" i="111" s="1"/>
  <c r="J43" i="114"/>
  <c r="G10" i="113" s="1"/>
  <c r="I82" i="111" s="1"/>
  <c r="J82" i="111" s="1"/>
  <c r="K15" i="111"/>
  <c r="F30" i="112"/>
  <c r="K30" i="112" s="1"/>
  <c r="D47" i="111" s="1"/>
  <c r="H47" i="111" s="1"/>
  <c r="E48" i="111" s="1"/>
  <c r="F48" i="111" s="1"/>
  <c r="L48" i="111" s="1"/>
  <c r="K8" i="111"/>
  <c r="K39" i="111"/>
  <c r="K72" i="111"/>
  <c r="K21" i="114"/>
  <c r="K41" i="114"/>
  <c r="L46" i="114"/>
  <c r="K20" i="114"/>
  <c r="L67" i="111"/>
  <c r="K15" i="114"/>
  <c r="J48" i="114"/>
  <c r="G11" i="113" s="1"/>
  <c r="I83" i="111" s="1"/>
  <c r="J83" i="111" s="1"/>
  <c r="K51" i="114"/>
  <c r="L74" i="111"/>
  <c r="K41" i="111"/>
  <c r="J12" i="114"/>
  <c r="G5" i="113" s="1"/>
  <c r="I20" i="111" s="1"/>
  <c r="J20" i="111" s="1"/>
  <c r="H48" i="114"/>
  <c r="F11" i="113" s="1"/>
  <c r="G83" i="111" s="1"/>
  <c r="H83" i="111" s="1"/>
  <c r="H12" i="114"/>
  <c r="F5" i="113" s="1"/>
  <c r="E11" i="114"/>
  <c r="K35" i="111"/>
  <c r="F35" i="111"/>
  <c r="L35" i="111" s="1"/>
  <c r="H43" i="114"/>
  <c r="F10" i="113" s="1"/>
  <c r="G82" i="111" s="1"/>
  <c r="H82" i="111" s="1"/>
  <c r="E42" i="114"/>
  <c r="F58" i="111"/>
  <c r="L58" i="111" s="1"/>
  <c r="K58" i="111"/>
  <c r="K69" i="111"/>
  <c r="F69" i="111"/>
  <c r="L69" i="111" s="1"/>
  <c r="F50" i="112"/>
  <c r="K50" i="112" s="1"/>
  <c r="D85" i="111" s="1"/>
  <c r="J85" i="111" s="1"/>
  <c r="K27" i="114"/>
  <c r="F27" i="114"/>
  <c r="L27" i="114" s="1"/>
  <c r="E11" i="111"/>
  <c r="J15" i="111"/>
  <c r="L15" i="111" s="1"/>
  <c r="F29" i="111"/>
  <c r="J51" i="114"/>
  <c r="F72" i="111"/>
  <c r="L72" i="111" s="1"/>
  <c r="K76" i="111"/>
  <c r="K86" i="111"/>
  <c r="F20" i="114"/>
  <c r="F14" i="111"/>
  <c r="L14" i="111" s="1"/>
  <c r="K14" i="111"/>
  <c r="E56" i="111"/>
  <c r="L53" i="111"/>
  <c r="E31" i="111"/>
  <c r="E24" i="114"/>
  <c r="F39" i="111"/>
  <c r="L39" i="111" s="1"/>
  <c r="E32" i="114"/>
  <c r="L31" i="114"/>
  <c r="J32" i="111"/>
  <c r="K67" i="111"/>
  <c r="H33" i="114"/>
  <c r="F8" i="113" s="1"/>
  <c r="G79" i="111" s="1"/>
  <c r="H79" i="111" s="1"/>
  <c r="F5" i="111"/>
  <c r="E38" i="111"/>
  <c r="F41" i="111"/>
  <c r="L41" i="111" s="1"/>
  <c r="K53" i="111"/>
  <c r="K43" i="111"/>
  <c r="F54" i="111"/>
  <c r="L54" i="111" s="1"/>
  <c r="H55" i="111"/>
  <c r="L55" i="111" s="1"/>
  <c r="E62" i="111"/>
  <c r="K23" i="114"/>
  <c r="K31" i="114"/>
  <c r="F59" i="111"/>
  <c r="L59" i="111" s="1"/>
  <c r="K59" i="111"/>
  <c r="K66" i="111"/>
  <c r="J17" i="111"/>
  <c r="L17" i="111" s="1"/>
  <c r="K18" i="111"/>
  <c r="E37" i="111"/>
  <c r="K64" i="111"/>
  <c r="L15" i="114"/>
  <c r="L26" i="114"/>
  <c r="K47" i="114"/>
  <c r="F47" i="114"/>
  <c r="L47" i="114" s="1"/>
  <c r="F8" i="111"/>
  <c r="L8" i="111" s="1"/>
  <c r="I78" i="111"/>
  <c r="J78" i="111" s="1"/>
  <c r="I19" i="111"/>
  <c r="J19" i="111" s="1"/>
  <c r="I80" i="111"/>
  <c r="J80" i="111" s="1"/>
  <c r="I46" i="111"/>
  <c r="J46" i="111" s="1"/>
  <c r="F41" i="114"/>
  <c r="E7" i="111"/>
  <c r="E13" i="111"/>
  <c r="F57" i="111"/>
  <c r="L57" i="111" s="1"/>
  <c r="K57" i="111"/>
  <c r="K40" i="111"/>
  <c r="K10" i="111"/>
  <c r="F12" i="111"/>
  <c r="L12" i="111" s="1"/>
  <c r="K12" i="111"/>
  <c r="K34" i="111"/>
  <c r="K42" i="111"/>
  <c r="L64" i="111"/>
  <c r="K71" i="111"/>
  <c r="F16" i="112"/>
  <c r="K16" i="112" s="1"/>
  <c r="D22" i="111" s="1"/>
  <c r="L10" i="114"/>
  <c r="K16" i="114"/>
  <c r="F16" i="114"/>
  <c r="L16" i="114" s="1"/>
  <c r="F86" i="111"/>
  <c r="L86" i="111" s="1"/>
  <c r="J21" i="114"/>
  <c r="L21" i="114" s="1"/>
  <c r="H5" i="114"/>
  <c r="K36" i="114"/>
  <c r="K10" i="114"/>
  <c r="H36" i="114"/>
  <c r="H85" i="111" l="1"/>
  <c r="E87" i="111" s="1"/>
  <c r="F87" i="111" s="1"/>
  <c r="L87" i="111" s="1"/>
  <c r="F85" i="111"/>
  <c r="J47" i="111"/>
  <c r="L47" i="111" s="1"/>
  <c r="F47" i="111"/>
  <c r="G21" i="111"/>
  <c r="H21" i="111" s="1"/>
  <c r="G80" i="111"/>
  <c r="H80" i="111" s="1"/>
  <c r="K48" i="111"/>
  <c r="F36" i="111"/>
  <c r="L36" i="111" s="1"/>
  <c r="F70" i="111"/>
  <c r="L70" i="111" s="1"/>
  <c r="I45" i="111"/>
  <c r="J45" i="111" s="1"/>
  <c r="F48" i="114"/>
  <c r="E11" i="113" s="1"/>
  <c r="F17" i="114"/>
  <c r="E6" i="113" s="1"/>
  <c r="J51" i="111"/>
  <c r="I7" i="110" s="1"/>
  <c r="J7" i="110" s="1"/>
  <c r="L32" i="111"/>
  <c r="F16" i="111"/>
  <c r="L16" i="111" s="1"/>
  <c r="K16" i="111"/>
  <c r="K52" i="114"/>
  <c r="F52" i="114"/>
  <c r="E37" i="114"/>
  <c r="H38" i="114"/>
  <c r="F9" i="113" s="1"/>
  <c r="G81" i="111" s="1"/>
  <c r="H81" i="111" s="1"/>
  <c r="L36" i="114"/>
  <c r="J22" i="111"/>
  <c r="J27" i="111" s="1"/>
  <c r="I6" i="110" s="1"/>
  <c r="J6" i="110" s="1"/>
  <c r="H22" i="111"/>
  <c r="E23" i="111" s="1"/>
  <c r="K7" i="111"/>
  <c r="F7" i="111"/>
  <c r="L7" i="111" s="1"/>
  <c r="L85" i="111"/>
  <c r="F56" i="111"/>
  <c r="K56" i="111"/>
  <c r="K42" i="114"/>
  <c r="F42" i="114"/>
  <c r="L42" i="114" s="1"/>
  <c r="F32" i="114"/>
  <c r="K32" i="114"/>
  <c r="F24" i="114"/>
  <c r="K24" i="114"/>
  <c r="L20" i="114"/>
  <c r="K11" i="114"/>
  <c r="F11" i="114"/>
  <c r="J28" i="114"/>
  <c r="G7" i="113" s="1"/>
  <c r="I63" i="111" s="1"/>
  <c r="J63" i="111" s="1"/>
  <c r="F62" i="111"/>
  <c r="L62" i="111" s="1"/>
  <c r="K62" i="111"/>
  <c r="E6" i="114"/>
  <c r="H7" i="114"/>
  <c r="F4" i="113" s="1"/>
  <c r="L5" i="114"/>
  <c r="F31" i="111"/>
  <c r="L31" i="111" s="1"/>
  <c r="K31" i="111"/>
  <c r="F11" i="111"/>
  <c r="L11" i="111" s="1"/>
  <c r="K11" i="111"/>
  <c r="G20" i="111"/>
  <c r="H20" i="111" s="1"/>
  <c r="G45" i="111"/>
  <c r="H45" i="111" s="1"/>
  <c r="J53" i="114"/>
  <c r="L51" i="114"/>
  <c r="K38" i="111"/>
  <c r="F38" i="111"/>
  <c r="L38" i="111" s="1"/>
  <c r="E60" i="111"/>
  <c r="L41" i="114"/>
  <c r="F43" i="114"/>
  <c r="K37" i="111"/>
  <c r="F37" i="111"/>
  <c r="L37" i="111" s="1"/>
  <c r="L5" i="111"/>
  <c r="E6" i="111"/>
  <c r="L29" i="111"/>
  <c r="E30" i="111"/>
  <c r="F22" i="111"/>
  <c r="F13" i="111"/>
  <c r="L13" i="111" s="1"/>
  <c r="K13" i="111"/>
  <c r="K87" i="111" l="1"/>
  <c r="L48" i="114"/>
  <c r="L17" i="114"/>
  <c r="L52" i="114"/>
  <c r="F53" i="114"/>
  <c r="E12" i="113" s="1"/>
  <c r="E84" i="111" s="1"/>
  <c r="F84" i="111" s="1"/>
  <c r="G12" i="113"/>
  <c r="L11" i="114"/>
  <c r="F12" i="114"/>
  <c r="E33" i="111"/>
  <c r="L43" i="114"/>
  <c r="E10" i="113"/>
  <c r="K30" i="111"/>
  <c r="F30" i="111"/>
  <c r="H11" i="113"/>
  <c r="E83" i="111"/>
  <c r="G19" i="111"/>
  <c r="H19" i="111" s="1"/>
  <c r="H27" i="111" s="1"/>
  <c r="G6" i="110" s="1"/>
  <c r="H6" i="110" s="1"/>
  <c r="G44" i="111"/>
  <c r="H44" i="111" s="1"/>
  <c r="H51" i="111" s="1"/>
  <c r="G7" i="110" s="1"/>
  <c r="H7" i="110" s="1"/>
  <c r="G78" i="111"/>
  <c r="H78" i="111" s="1"/>
  <c r="H99" i="111" s="1"/>
  <c r="G8" i="110" s="1"/>
  <c r="H8" i="110" s="1"/>
  <c r="L32" i="114"/>
  <c r="F33" i="114"/>
  <c r="F6" i="114"/>
  <c r="K6" i="114"/>
  <c r="K6" i="111"/>
  <c r="F6" i="111"/>
  <c r="E25" i="114"/>
  <c r="L24" i="114"/>
  <c r="F23" i="111"/>
  <c r="L23" i="111" s="1"/>
  <c r="K23" i="111"/>
  <c r="E21" i="111"/>
  <c r="H6" i="113"/>
  <c r="E80" i="111"/>
  <c r="E46" i="111"/>
  <c r="L56" i="111"/>
  <c r="F37" i="114"/>
  <c r="K37" i="114"/>
  <c r="F60" i="111"/>
  <c r="L60" i="111" s="1"/>
  <c r="K60" i="111"/>
  <c r="L22" i="111"/>
  <c r="E9" i="111"/>
  <c r="L53" i="114" l="1"/>
  <c r="G5" i="110"/>
  <c r="H5" i="110" s="1"/>
  <c r="L37" i="114"/>
  <c r="F38" i="114"/>
  <c r="F9" i="111"/>
  <c r="L9" i="111" s="1"/>
  <c r="K9" i="111"/>
  <c r="H10" i="113"/>
  <c r="E82" i="111"/>
  <c r="L6" i="111"/>
  <c r="F80" i="111"/>
  <c r="L80" i="111" s="1"/>
  <c r="K80" i="111"/>
  <c r="F83" i="111"/>
  <c r="L83" i="111" s="1"/>
  <c r="K83" i="111"/>
  <c r="I84" i="111"/>
  <c r="H12" i="113"/>
  <c r="F33" i="111"/>
  <c r="L33" i="111" s="1"/>
  <c r="K33" i="111"/>
  <c r="F46" i="111"/>
  <c r="L46" i="111" s="1"/>
  <c r="K46" i="111"/>
  <c r="E8" i="113"/>
  <c r="L33" i="114"/>
  <c r="K25" i="114"/>
  <c r="F25" i="114"/>
  <c r="E5" i="113"/>
  <c r="L12" i="114"/>
  <c r="F21" i="111"/>
  <c r="L21" i="111" s="1"/>
  <c r="K21" i="111"/>
  <c r="L6" i="114"/>
  <c r="F7" i="114"/>
  <c r="L30" i="111"/>
  <c r="H27" i="110" l="1"/>
  <c r="G7" i="10"/>
  <c r="E45" i="111"/>
  <c r="H5" i="113"/>
  <c r="E20" i="111"/>
  <c r="L7" i="114"/>
  <c r="E4" i="113"/>
  <c r="J84" i="111"/>
  <c r="K84" i="111"/>
  <c r="L38" i="114"/>
  <c r="E9" i="113"/>
  <c r="L25" i="114"/>
  <c r="F28" i="114"/>
  <c r="K82" i="111"/>
  <c r="F82" i="111"/>
  <c r="L82" i="111" s="1"/>
  <c r="H8" i="113"/>
  <c r="E79" i="111"/>
  <c r="L84" i="111" l="1"/>
  <c r="J99" i="111"/>
  <c r="I8" i="110" s="1"/>
  <c r="J8" i="110" s="1"/>
  <c r="I5" i="110" s="1"/>
  <c r="J5" i="110" s="1"/>
  <c r="H4" i="113"/>
  <c r="E78" i="111"/>
  <c r="E44" i="111"/>
  <c r="E19" i="111"/>
  <c r="E7" i="113"/>
  <c r="L28" i="114"/>
  <c r="F20" i="111"/>
  <c r="L20" i="111" s="1"/>
  <c r="K20" i="111"/>
  <c r="H9" i="113"/>
  <c r="E81" i="111"/>
  <c r="F79" i="111"/>
  <c r="L79" i="111" s="1"/>
  <c r="K79" i="111"/>
  <c r="F45" i="111"/>
  <c r="L45" i="111" s="1"/>
  <c r="K45" i="111"/>
  <c r="J27" i="110" l="1"/>
  <c r="I7" i="10"/>
  <c r="H7" i="113"/>
  <c r="E63" i="111"/>
  <c r="F19" i="111"/>
  <c r="K19" i="111"/>
  <c r="K44" i="111"/>
  <c r="F44" i="111"/>
  <c r="F81" i="111"/>
  <c r="L81" i="111" s="1"/>
  <c r="K81" i="111"/>
  <c r="K78" i="111"/>
  <c r="F78" i="111"/>
  <c r="L78" i="111" s="1"/>
  <c r="L44" i="111" l="1"/>
  <c r="L51" i="111" s="1"/>
  <c r="F51" i="111"/>
  <c r="E7" i="110" s="1"/>
  <c r="L19" i="111"/>
  <c r="L27" i="111" s="1"/>
  <c r="F27" i="111"/>
  <c r="E6" i="110" s="1"/>
  <c r="K63" i="111"/>
  <c r="F63" i="111"/>
  <c r="F6" i="110" l="1"/>
  <c r="K6" i="110"/>
  <c r="L63" i="111"/>
  <c r="L99" i="111" s="1"/>
  <c r="F99" i="111"/>
  <c r="E8" i="110" s="1"/>
  <c r="F7" i="110"/>
  <c r="L7" i="110" s="1"/>
  <c r="K7" i="110"/>
  <c r="F8" i="110" l="1"/>
  <c r="L8" i="110" s="1"/>
  <c r="K8" i="110"/>
  <c r="L6" i="110"/>
  <c r="E5" i="110" l="1"/>
  <c r="F5" i="110" s="1"/>
  <c r="E7" i="10" s="1"/>
  <c r="K5" i="110" l="1"/>
  <c r="L5" i="110"/>
  <c r="L27" i="110" s="1"/>
  <c r="F27" i="110"/>
  <c r="E57" i="99" l="1"/>
  <c r="E136" i="102"/>
  <c r="E138" i="102"/>
  <c r="E151" i="99"/>
  <c r="F151" i="99" s="1"/>
  <c r="E50" i="99"/>
  <c r="E39" i="99"/>
  <c r="F39" i="99" s="1"/>
  <c r="L39" i="99" s="1"/>
  <c r="E47" i="99"/>
  <c r="E94" i="99"/>
  <c r="E78" i="99"/>
  <c r="E105" i="102"/>
  <c r="E213" i="102"/>
  <c r="E55" i="102"/>
  <c r="E61" i="102"/>
  <c r="E67" i="102"/>
  <c r="E198" i="102"/>
  <c r="E217" i="102"/>
  <c r="J220" i="102"/>
  <c r="H220" i="102"/>
  <c r="I219" i="102"/>
  <c r="J219" i="102" s="1"/>
  <c r="G219" i="102"/>
  <c r="H219" i="102" s="1"/>
  <c r="E220" i="102" s="1"/>
  <c r="E219" i="102"/>
  <c r="F219" i="102" s="1"/>
  <c r="I218" i="102"/>
  <c r="J218" i="102" s="1"/>
  <c r="G218" i="102"/>
  <c r="H218" i="102" s="1"/>
  <c r="E218" i="102"/>
  <c r="F218" i="102" s="1"/>
  <c r="I217" i="102"/>
  <c r="J217" i="102" s="1"/>
  <c r="J221" i="102" s="1"/>
  <c r="G36" i="101" s="1"/>
  <c r="I200" i="102" s="1"/>
  <c r="J200" i="102" s="1"/>
  <c r="G217" i="102"/>
  <c r="H217" i="102" s="1"/>
  <c r="H221" i="102" s="1"/>
  <c r="F36" i="101" s="1"/>
  <c r="G200" i="102" s="1"/>
  <c r="H200" i="102" s="1"/>
  <c r="I213" i="102"/>
  <c r="J213" i="102" s="1"/>
  <c r="G213" i="102"/>
  <c r="H213" i="102" s="1"/>
  <c r="I212" i="102"/>
  <c r="J212" i="102" s="1"/>
  <c r="G212" i="102"/>
  <c r="H212" i="102" s="1"/>
  <c r="H214" i="102" s="1"/>
  <c r="E212" i="102"/>
  <c r="F212" i="102" s="1"/>
  <c r="L212" i="102" s="1"/>
  <c r="J208" i="102"/>
  <c r="H208" i="102"/>
  <c r="I207" i="102"/>
  <c r="J207" i="102" s="1"/>
  <c r="G207" i="102"/>
  <c r="H207" i="102" s="1"/>
  <c r="E207" i="102"/>
  <c r="I206" i="102"/>
  <c r="J206" i="102" s="1"/>
  <c r="G206" i="102"/>
  <c r="H206" i="102" s="1"/>
  <c r="E206" i="102"/>
  <c r="I205" i="102"/>
  <c r="J205" i="102" s="1"/>
  <c r="G205" i="102"/>
  <c r="H205" i="102" s="1"/>
  <c r="E205" i="102"/>
  <c r="I204" i="102"/>
  <c r="J204" i="102" s="1"/>
  <c r="J209" i="102" s="1"/>
  <c r="G34" i="101" s="1"/>
  <c r="I146" i="102" s="1"/>
  <c r="J146" i="102" s="1"/>
  <c r="G204" i="102"/>
  <c r="H204" i="102" s="1"/>
  <c r="E204" i="102"/>
  <c r="I199" i="102"/>
  <c r="J199" i="102" s="1"/>
  <c r="G199" i="102"/>
  <c r="H199" i="102" s="1"/>
  <c r="E199" i="102"/>
  <c r="F199" i="102" s="1"/>
  <c r="L199" i="102" s="1"/>
  <c r="I198" i="102"/>
  <c r="J198" i="102" s="1"/>
  <c r="G198" i="102"/>
  <c r="H198" i="102" s="1"/>
  <c r="J197" i="102"/>
  <c r="I197" i="102"/>
  <c r="G197" i="102"/>
  <c r="H197" i="102" s="1"/>
  <c r="E197" i="102"/>
  <c r="F197" i="102" s="1"/>
  <c r="I196" i="102"/>
  <c r="J196" i="102" s="1"/>
  <c r="G196" i="102"/>
  <c r="H196" i="102" s="1"/>
  <c r="E196" i="102"/>
  <c r="F196" i="102" s="1"/>
  <c r="J192" i="102"/>
  <c r="H192" i="102"/>
  <c r="I191" i="102"/>
  <c r="J191" i="102" s="1"/>
  <c r="J193" i="102" s="1"/>
  <c r="G191" i="102"/>
  <c r="H191" i="102" s="1"/>
  <c r="F191" i="102"/>
  <c r="E191" i="102"/>
  <c r="J187" i="102"/>
  <c r="H187" i="102"/>
  <c r="I186" i="102"/>
  <c r="J186" i="102" s="1"/>
  <c r="H186" i="102"/>
  <c r="G186" i="102"/>
  <c r="E186" i="102"/>
  <c r="K186" i="102" s="1"/>
  <c r="J182" i="102"/>
  <c r="H182" i="102"/>
  <c r="I181" i="102"/>
  <c r="J181" i="102" s="1"/>
  <c r="G181" i="102"/>
  <c r="H181" i="102" s="1"/>
  <c r="E181" i="102"/>
  <c r="J180" i="102"/>
  <c r="I180" i="102"/>
  <c r="G180" i="102"/>
  <c r="H180" i="102" s="1"/>
  <c r="E180" i="102"/>
  <c r="I179" i="102"/>
  <c r="J179" i="102" s="1"/>
  <c r="G179" i="102"/>
  <c r="H179" i="102" s="1"/>
  <c r="E179" i="102"/>
  <c r="J175" i="102"/>
  <c r="H175" i="102"/>
  <c r="I174" i="102"/>
  <c r="J174" i="102" s="1"/>
  <c r="G174" i="102"/>
  <c r="H174" i="102" s="1"/>
  <c r="E174" i="102"/>
  <c r="F174" i="102" s="1"/>
  <c r="I173" i="102"/>
  <c r="J173" i="102" s="1"/>
  <c r="G173" i="102"/>
  <c r="H173" i="102" s="1"/>
  <c r="E173" i="102"/>
  <c r="F173" i="102" s="1"/>
  <c r="I172" i="102"/>
  <c r="J172" i="102" s="1"/>
  <c r="G172" i="102"/>
  <c r="H172" i="102" s="1"/>
  <c r="E172" i="102"/>
  <c r="F172" i="102" s="1"/>
  <c r="J168" i="102"/>
  <c r="H168" i="102"/>
  <c r="I167" i="102"/>
  <c r="J167" i="102" s="1"/>
  <c r="G167" i="102"/>
  <c r="H167" i="102" s="1"/>
  <c r="E167" i="102"/>
  <c r="F167" i="102" s="1"/>
  <c r="I166" i="102"/>
  <c r="J166" i="102" s="1"/>
  <c r="G166" i="102"/>
  <c r="H166" i="102" s="1"/>
  <c r="F166" i="102"/>
  <c r="E166" i="102"/>
  <c r="I165" i="102"/>
  <c r="J165" i="102" s="1"/>
  <c r="J169" i="102" s="1"/>
  <c r="G165" i="102"/>
  <c r="H165" i="102" s="1"/>
  <c r="E165" i="102"/>
  <c r="J161" i="102"/>
  <c r="H161" i="102"/>
  <c r="I160" i="102"/>
  <c r="J160" i="102" s="1"/>
  <c r="G160" i="102"/>
  <c r="H160" i="102" s="1"/>
  <c r="E160" i="102"/>
  <c r="I159" i="102"/>
  <c r="J159" i="102" s="1"/>
  <c r="G159" i="102"/>
  <c r="H159" i="102" s="1"/>
  <c r="E159" i="102"/>
  <c r="I158" i="102"/>
  <c r="J158" i="102" s="1"/>
  <c r="H158" i="102"/>
  <c r="G158" i="102"/>
  <c r="E158" i="102"/>
  <c r="F158" i="102" s="1"/>
  <c r="J154" i="102"/>
  <c r="H154" i="102"/>
  <c r="I153" i="102"/>
  <c r="J153" i="102" s="1"/>
  <c r="G153" i="102"/>
  <c r="H153" i="102" s="1"/>
  <c r="E153" i="102"/>
  <c r="J152" i="102"/>
  <c r="I152" i="102"/>
  <c r="G152" i="102"/>
  <c r="H152" i="102" s="1"/>
  <c r="E152" i="102"/>
  <c r="I151" i="102"/>
  <c r="J151" i="102" s="1"/>
  <c r="G151" i="102"/>
  <c r="H151" i="102" s="1"/>
  <c r="E151" i="102"/>
  <c r="J142" i="102"/>
  <c r="H142" i="102"/>
  <c r="I141" i="102"/>
  <c r="J141" i="102" s="1"/>
  <c r="G141" i="102"/>
  <c r="H141" i="102" s="1"/>
  <c r="E141" i="102"/>
  <c r="I140" i="102"/>
  <c r="J140" i="102" s="1"/>
  <c r="H140" i="102"/>
  <c r="G140" i="102"/>
  <c r="E140" i="102"/>
  <c r="I139" i="102"/>
  <c r="J139" i="102" s="1"/>
  <c r="G139" i="102"/>
  <c r="H139" i="102" s="1"/>
  <c r="E139" i="102"/>
  <c r="F139" i="102" s="1"/>
  <c r="I138" i="102"/>
  <c r="J138" i="102" s="1"/>
  <c r="G138" i="102"/>
  <c r="H138" i="102" s="1"/>
  <c r="I137" i="102"/>
  <c r="J137" i="102" s="1"/>
  <c r="G137" i="102"/>
  <c r="H137" i="102" s="1"/>
  <c r="E137" i="102"/>
  <c r="I136" i="102"/>
  <c r="J136" i="102" s="1"/>
  <c r="H136" i="102"/>
  <c r="G136" i="102"/>
  <c r="I135" i="102"/>
  <c r="J135" i="102" s="1"/>
  <c r="H135" i="102"/>
  <c r="G135" i="102"/>
  <c r="E135" i="102"/>
  <c r="F135" i="102" s="1"/>
  <c r="J131" i="102"/>
  <c r="I131" i="102"/>
  <c r="G131" i="102"/>
  <c r="H131" i="102" s="1"/>
  <c r="E131" i="102"/>
  <c r="I130" i="102"/>
  <c r="J130" i="102" s="1"/>
  <c r="G130" i="102"/>
  <c r="H130" i="102" s="1"/>
  <c r="E130" i="102"/>
  <c r="I129" i="102"/>
  <c r="J129" i="102" s="1"/>
  <c r="G129" i="102"/>
  <c r="H129" i="102" s="1"/>
  <c r="E129" i="102"/>
  <c r="I125" i="102"/>
  <c r="J125" i="102" s="1"/>
  <c r="G125" i="102"/>
  <c r="H125" i="102" s="1"/>
  <c r="E125" i="102"/>
  <c r="I124" i="102"/>
  <c r="J124" i="102" s="1"/>
  <c r="G124" i="102"/>
  <c r="H124" i="102" s="1"/>
  <c r="E124" i="102"/>
  <c r="F124" i="102" s="1"/>
  <c r="I123" i="102"/>
  <c r="J123" i="102" s="1"/>
  <c r="J126" i="102" s="1"/>
  <c r="G22" i="101" s="1"/>
  <c r="I107" i="99" s="1"/>
  <c r="J107" i="99" s="1"/>
  <c r="H123" i="102"/>
  <c r="G123" i="102"/>
  <c r="E123" i="102"/>
  <c r="F123" i="102" s="1"/>
  <c r="J119" i="102"/>
  <c r="H119" i="102"/>
  <c r="I118" i="102"/>
  <c r="J118" i="102" s="1"/>
  <c r="G118" i="102"/>
  <c r="H118" i="102" s="1"/>
  <c r="E118" i="102"/>
  <c r="J114" i="102"/>
  <c r="H114" i="102"/>
  <c r="I113" i="102"/>
  <c r="J113" i="102" s="1"/>
  <c r="J115" i="102" s="1"/>
  <c r="G20" i="101" s="1"/>
  <c r="I105" i="99" s="1"/>
  <c r="J105" i="99" s="1"/>
  <c r="G113" i="102"/>
  <c r="E113" i="102"/>
  <c r="F113" i="102" s="1"/>
  <c r="J109" i="102"/>
  <c r="H109" i="102"/>
  <c r="I108" i="102"/>
  <c r="J108" i="102" s="1"/>
  <c r="G108" i="102"/>
  <c r="H108" i="102" s="1"/>
  <c r="E108" i="102"/>
  <c r="I107" i="102"/>
  <c r="J107" i="102" s="1"/>
  <c r="G107" i="102"/>
  <c r="E107" i="102"/>
  <c r="F107" i="102" s="1"/>
  <c r="I106" i="102"/>
  <c r="J106" i="102" s="1"/>
  <c r="G106" i="102"/>
  <c r="H106" i="102" s="1"/>
  <c r="I105" i="102"/>
  <c r="J105" i="102" s="1"/>
  <c r="G105" i="102"/>
  <c r="H105" i="102" s="1"/>
  <c r="J101" i="102"/>
  <c r="H101" i="102"/>
  <c r="I100" i="102"/>
  <c r="J100" i="102" s="1"/>
  <c r="G100" i="102"/>
  <c r="K100" i="102" s="1"/>
  <c r="E100" i="102"/>
  <c r="F100" i="102" s="1"/>
  <c r="I99" i="102"/>
  <c r="J99" i="102" s="1"/>
  <c r="G99" i="102"/>
  <c r="H99" i="102" s="1"/>
  <c r="E99" i="102"/>
  <c r="F99" i="102" s="1"/>
  <c r="I98" i="102"/>
  <c r="J98" i="102" s="1"/>
  <c r="G98" i="102"/>
  <c r="H98" i="102" s="1"/>
  <c r="E98" i="102"/>
  <c r="I97" i="102"/>
  <c r="J97" i="102" s="1"/>
  <c r="G97" i="102"/>
  <c r="H97" i="102" s="1"/>
  <c r="E97" i="102"/>
  <c r="J93" i="102"/>
  <c r="H93" i="102"/>
  <c r="I92" i="102"/>
  <c r="J92" i="102" s="1"/>
  <c r="G92" i="102"/>
  <c r="H92" i="102" s="1"/>
  <c r="E92" i="102"/>
  <c r="F92" i="102" s="1"/>
  <c r="I91" i="102"/>
  <c r="J91" i="102" s="1"/>
  <c r="G91" i="102"/>
  <c r="E91" i="102"/>
  <c r="F91" i="102" s="1"/>
  <c r="J87" i="102"/>
  <c r="H87" i="102"/>
  <c r="J86" i="102"/>
  <c r="I86" i="102"/>
  <c r="G86" i="102"/>
  <c r="H86" i="102" s="1"/>
  <c r="E86" i="102"/>
  <c r="I85" i="102"/>
  <c r="J85" i="102" s="1"/>
  <c r="G85" i="102"/>
  <c r="E85" i="102"/>
  <c r="F85" i="102" s="1"/>
  <c r="J81" i="102"/>
  <c r="H81" i="102"/>
  <c r="I80" i="102"/>
  <c r="J80" i="102" s="1"/>
  <c r="G80" i="102"/>
  <c r="H80" i="102" s="1"/>
  <c r="E80" i="102"/>
  <c r="F80" i="102" s="1"/>
  <c r="I79" i="102"/>
  <c r="J79" i="102" s="1"/>
  <c r="G79" i="102"/>
  <c r="H79" i="102" s="1"/>
  <c r="F79" i="102"/>
  <c r="E79" i="102"/>
  <c r="J75" i="102"/>
  <c r="H75" i="102"/>
  <c r="I74" i="102"/>
  <c r="J74" i="102" s="1"/>
  <c r="G74" i="102"/>
  <c r="K74" i="102" s="1"/>
  <c r="E74" i="102"/>
  <c r="F74" i="102" s="1"/>
  <c r="I73" i="102"/>
  <c r="J73" i="102" s="1"/>
  <c r="J76" i="102" s="1"/>
  <c r="G14" i="101" s="1"/>
  <c r="I60" i="99" s="1"/>
  <c r="J60" i="99" s="1"/>
  <c r="G73" i="102"/>
  <c r="H73" i="102" s="1"/>
  <c r="E73" i="102"/>
  <c r="F73" i="102" s="1"/>
  <c r="J69" i="102"/>
  <c r="I69" i="102"/>
  <c r="G69" i="102"/>
  <c r="E69" i="102"/>
  <c r="F69" i="102" s="1"/>
  <c r="I68" i="102"/>
  <c r="J68" i="102" s="1"/>
  <c r="H68" i="102"/>
  <c r="G68" i="102"/>
  <c r="I67" i="102"/>
  <c r="J67" i="102" s="1"/>
  <c r="H67" i="102"/>
  <c r="G67" i="102"/>
  <c r="I63" i="102"/>
  <c r="J63" i="102" s="1"/>
  <c r="G63" i="102"/>
  <c r="H63" i="102" s="1"/>
  <c r="F63" i="102"/>
  <c r="E63" i="102"/>
  <c r="I62" i="102"/>
  <c r="J62" i="102" s="1"/>
  <c r="G62" i="102"/>
  <c r="H62" i="102" s="1"/>
  <c r="I61" i="102"/>
  <c r="J61" i="102" s="1"/>
  <c r="G61" i="102"/>
  <c r="H61" i="102" s="1"/>
  <c r="I57" i="102"/>
  <c r="J57" i="102" s="1"/>
  <c r="G57" i="102"/>
  <c r="H57" i="102" s="1"/>
  <c r="E57" i="102"/>
  <c r="F57" i="102" s="1"/>
  <c r="I56" i="102"/>
  <c r="J56" i="102" s="1"/>
  <c r="H56" i="102"/>
  <c r="G56" i="102"/>
  <c r="J55" i="102"/>
  <c r="I55" i="102"/>
  <c r="G55" i="102"/>
  <c r="H55" i="102" s="1"/>
  <c r="J51" i="102"/>
  <c r="I51" i="102"/>
  <c r="G51" i="102"/>
  <c r="H51" i="102" s="1"/>
  <c r="E51" i="102"/>
  <c r="F51" i="102" s="1"/>
  <c r="I50" i="102"/>
  <c r="J50" i="102" s="1"/>
  <c r="G50" i="102"/>
  <c r="H50" i="102" s="1"/>
  <c r="E50" i="102"/>
  <c r="K50" i="102" s="1"/>
  <c r="I49" i="102"/>
  <c r="J49" i="102" s="1"/>
  <c r="G49" i="102"/>
  <c r="H49" i="102" s="1"/>
  <c r="E49" i="102"/>
  <c r="J45" i="102"/>
  <c r="H45" i="102"/>
  <c r="I44" i="102"/>
  <c r="J44" i="102" s="1"/>
  <c r="G44" i="102"/>
  <c r="H44" i="102" s="1"/>
  <c r="E44" i="102"/>
  <c r="F44" i="102" s="1"/>
  <c r="I43" i="102"/>
  <c r="J43" i="102" s="1"/>
  <c r="G43" i="102"/>
  <c r="H43" i="102" s="1"/>
  <c r="E43" i="102"/>
  <c r="F43" i="102" s="1"/>
  <c r="I42" i="102"/>
  <c r="J42" i="102" s="1"/>
  <c r="G42" i="102"/>
  <c r="H42" i="102" s="1"/>
  <c r="I41" i="102"/>
  <c r="J41" i="102" s="1"/>
  <c r="G41" i="102"/>
  <c r="H41" i="102" s="1"/>
  <c r="E41" i="102"/>
  <c r="F41" i="102" s="1"/>
  <c r="J37" i="102"/>
  <c r="H37" i="102"/>
  <c r="I36" i="102"/>
  <c r="J36" i="102" s="1"/>
  <c r="G36" i="102"/>
  <c r="H36" i="102" s="1"/>
  <c r="E36" i="102"/>
  <c r="I35" i="102"/>
  <c r="J35" i="102" s="1"/>
  <c r="G35" i="102"/>
  <c r="H35" i="102" s="1"/>
  <c r="E35" i="102"/>
  <c r="F35" i="102" s="1"/>
  <c r="J34" i="102"/>
  <c r="I34" i="102"/>
  <c r="G34" i="102"/>
  <c r="H34" i="102" s="1"/>
  <c r="I33" i="102"/>
  <c r="J33" i="102" s="1"/>
  <c r="G33" i="102"/>
  <c r="H33" i="102" s="1"/>
  <c r="E33" i="102"/>
  <c r="J29" i="102"/>
  <c r="H29" i="102"/>
  <c r="I28" i="102"/>
  <c r="G28" i="102"/>
  <c r="H28" i="102" s="1"/>
  <c r="E28" i="102"/>
  <c r="F28" i="102" s="1"/>
  <c r="J27" i="102"/>
  <c r="I27" i="102"/>
  <c r="G27" i="102"/>
  <c r="H27" i="102" s="1"/>
  <c r="E27" i="102"/>
  <c r="F27" i="102" s="1"/>
  <c r="J26" i="102"/>
  <c r="I26" i="102"/>
  <c r="G26" i="102"/>
  <c r="H26" i="102" s="1"/>
  <c r="I25" i="102"/>
  <c r="J25" i="102" s="1"/>
  <c r="G25" i="102"/>
  <c r="H25" i="102" s="1"/>
  <c r="E25" i="102"/>
  <c r="J21" i="102"/>
  <c r="H21" i="102"/>
  <c r="I20" i="102"/>
  <c r="J20" i="102" s="1"/>
  <c r="G20" i="102"/>
  <c r="H20" i="102" s="1"/>
  <c r="F20" i="102"/>
  <c r="E20" i="102"/>
  <c r="I19" i="102"/>
  <c r="J19" i="102" s="1"/>
  <c r="G19" i="102"/>
  <c r="H19" i="102" s="1"/>
  <c r="E19" i="102"/>
  <c r="I18" i="102"/>
  <c r="J18" i="102" s="1"/>
  <c r="G18" i="102"/>
  <c r="H18" i="102" s="1"/>
  <c r="E18" i="102"/>
  <c r="F18" i="102" s="1"/>
  <c r="I17" i="102"/>
  <c r="J17" i="102" s="1"/>
  <c r="G17" i="102"/>
  <c r="H17" i="102" s="1"/>
  <c r="F17" i="102"/>
  <c r="E17" i="102"/>
  <c r="J13" i="102"/>
  <c r="H13" i="102"/>
  <c r="I12" i="102"/>
  <c r="J12" i="102" s="1"/>
  <c r="G12" i="102"/>
  <c r="H12" i="102" s="1"/>
  <c r="E12" i="102"/>
  <c r="F12" i="102" s="1"/>
  <c r="I11" i="102"/>
  <c r="J11" i="102" s="1"/>
  <c r="J14" i="102" s="1"/>
  <c r="G5" i="101" s="1"/>
  <c r="I10" i="99" s="1"/>
  <c r="J10" i="99" s="1"/>
  <c r="H11" i="102"/>
  <c r="G11" i="102"/>
  <c r="E11" i="102"/>
  <c r="F11" i="102" s="1"/>
  <c r="J7" i="102"/>
  <c r="H7" i="102"/>
  <c r="J6" i="102"/>
  <c r="I6" i="102"/>
  <c r="G6" i="102"/>
  <c r="H6" i="102" s="1"/>
  <c r="F6" i="102"/>
  <c r="E6" i="102"/>
  <c r="K6" i="102" s="1"/>
  <c r="J5" i="102"/>
  <c r="I5" i="102"/>
  <c r="G5" i="102"/>
  <c r="H5" i="102" s="1"/>
  <c r="E5" i="102"/>
  <c r="F5" i="102" s="1"/>
  <c r="F35" i="101"/>
  <c r="G147" i="102" s="1"/>
  <c r="H147" i="102" s="1"/>
  <c r="G32" i="101"/>
  <c r="I126" i="99" s="1"/>
  <c r="J126" i="99" s="1"/>
  <c r="G28" i="101"/>
  <c r="N48" i="100"/>
  <c r="W48" i="100" s="1"/>
  <c r="M48" i="100"/>
  <c r="M47" i="100"/>
  <c r="N47" i="100" s="1"/>
  <c r="V47" i="100" s="1"/>
  <c r="M46" i="100"/>
  <c r="N46" i="100" s="1"/>
  <c r="W46" i="100" s="1"/>
  <c r="M45" i="100"/>
  <c r="N45" i="100" s="1"/>
  <c r="V45" i="100" s="1"/>
  <c r="N44" i="100"/>
  <c r="W44" i="100" s="1"/>
  <c r="M44" i="100"/>
  <c r="M43" i="100"/>
  <c r="N43" i="100" s="1"/>
  <c r="V43" i="100" s="1"/>
  <c r="N42" i="100"/>
  <c r="W42" i="100" s="1"/>
  <c r="M42" i="100"/>
  <c r="V41" i="100"/>
  <c r="M41" i="100"/>
  <c r="N41" i="100" s="1"/>
  <c r="M40" i="100"/>
  <c r="N40" i="100" s="1"/>
  <c r="W40" i="100" s="1"/>
  <c r="M39" i="100"/>
  <c r="N39" i="100" s="1"/>
  <c r="V39" i="100" s="1"/>
  <c r="M38" i="100"/>
  <c r="N38" i="100" s="1"/>
  <c r="W38" i="100" s="1"/>
  <c r="N37" i="100"/>
  <c r="V37" i="100" s="1"/>
  <c r="M37" i="100"/>
  <c r="M36" i="100"/>
  <c r="N36" i="100" s="1"/>
  <c r="W36" i="100" s="1"/>
  <c r="M35" i="100"/>
  <c r="N35" i="100" s="1"/>
  <c r="V35" i="100" s="1"/>
  <c r="N34" i="100"/>
  <c r="W34" i="100" s="1"/>
  <c r="M34" i="100"/>
  <c r="V33" i="100"/>
  <c r="M33" i="100"/>
  <c r="N33" i="100" s="1"/>
  <c r="M32" i="100"/>
  <c r="N32" i="100" s="1"/>
  <c r="W32" i="100" s="1"/>
  <c r="M31" i="100"/>
  <c r="N31" i="100" s="1"/>
  <c r="V31" i="100" s="1"/>
  <c r="N27" i="100"/>
  <c r="W27" i="100" s="1"/>
  <c r="M27" i="100"/>
  <c r="M26" i="100"/>
  <c r="N26" i="100" s="1"/>
  <c r="V26" i="100" s="1"/>
  <c r="M25" i="100"/>
  <c r="N25" i="100" s="1"/>
  <c r="W25" i="100" s="1"/>
  <c r="M24" i="100"/>
  <c r="N24" i="100" s="1"/>
  <c r="V24" i="100" s="1"/>
  <c r="N23" i="100"/>
  <c r="W23" i="100" s="1"/>
  <c r="M23" i="100"/>
  <c r="M22" i="100"/>
  <c r="N22" i="100" s="1"/>
  <c r="V22" i="100" s="1"/>
  <c r="M21" i="100"/>
  <c r="N21" i="100" s="1"/>
  <c r="W21" i="100" s="1"/>
  <c r="M20" i="100"/>
  <c r="N20" i="100" s="1"/>
  <c r="V20" i="100" s="1"/>
  <c r="W19" i="100"/>
  <c r="N19" i="100"/>
  <c r="M19" i="100"/>
  <c r="M18" i="100"/>
  <c r="N18" i="100" s="1"/>
  <c r="V18" i="100" s="1"/>
  <c r="M17" i="100"/>
  <c r="N17" i="100" s="1"/>
  <c r="W17" i="100" s="1"/>
  <c r="M16" i="100"/>
  <c r="N16" i="100" s="1"/>
  <c r="V16" i="100" s="1"/>
  <c r="M15" i="100"/>
  <c r="N15" i="100" s="1"/>
  <c r="W15" i="100" s="1"/>
  <c r="M14" i="100"/>
  <c r="N14" i="100" s="1"/>
  <c r="V14" i="100" s="1"/>
  <c r="M10" i="100"/>
  <c r="N10" i="100" s="1"/>
  <c r="W10" i="100" s="1"/>
  <c r="M9" i="100"/>
  <c r="N9" i="100" s="1"/>
  <c r="V9" i="100" s="1"/>
  <c r="N8" i="100"/>
  <c r="W8" i="100" s="1"/>
  <c r="M8" i="100"/>
  <c r="M7" i="100"/>
  <c r="N7" i="100" s="1"/>
  <c r="V7" i="100" s="1"/>
  <c r="M6" i="100"/>
  <c r="N6" i="100" s="1"/>
  <c r="W6" i="100" s="1"/>
  <c r="N5" i="100"/>
  <c r="V5" i="100" s="1"/>
  <c r="M5" i="100"/>
  <c r="I152" i="99"/>
  <c r="J152" i="99" s="1"/>
  <c r="G152" i="99"/>
  <c r="H152" i="99" s="1"/>
  <c r="E152" i="99"/>
  <c r="I151" i="99"/>
  <c r="J151" i="99" s="1"/>
  <c r="H151" i="99"/>
  <c r="G151" i="99"/>
  <c r="I150" i="99"/>
  <c r="J150" i="99" s="1"/>
  <c r="G150" i="99"/>
  <c r="E150" i="99"/>
  <c r="F150" i="99" s="1"/>
  <c r="J149" i="99"/>
  <c r="I149" i="99"/>
  <c r="G149" i="99"/>
  <c r="H149" i="99" s="1"/>
  <c r="E149" i="99"/>
  <c r="F149" i="99" s="1"/>
  <c r="J130" i="99"/>
  <c r="H130" i="99"/>
  <c r="I129" i="99"/>
  <c r="G129" i="99"/>
  <c r="E129" i="99"/>
  <c r="I128" i="99"/>
  <c r="G128" i="99"/>
  <c r="E128" i="99"/>
  <c r="I122" i="99"/>
  <c r="J122" i="99" s="1"/>
  <c r="I118" i="99"/>
  <c r="J118" i="99" s="1"/>
  <c r="G118" i="99"/>
  <c r="H118" i="99" s="1"/>
  <c r="E118" i="99"/>
  <c r="F118" i="99" s="1"/>
  <c r="K117" i="99"/>
  <c r="I117" i="99"/>
  <c r="J117" i="99" s="1"/>
  <c r="G117" i="99"/>
  <c r="H117" i="99" s="1"/>
  <c r="F117" i="99"/>
  <c r="L117" i="99" s="1"/>
  <c r="E117" i="99"/>
  <c r="I116" i="99"/>
  <c r="J116" i="99" s="1"/>
  <c r="G116" i="99"/>
  <c r="I115" i="99"/>
  <c r="J115" i="99" s="1"/>
  <c r="G115" i="99"/>
  <c r="H115" i="99" s="1"/>
  <c r="E115" i="99"/>
  <c r="F115" i="99" s="1"/>
  <c r="L115" i="99" s="1"/>
  <c r="I114" i="99"/>
  <c r="J114" i="99" s="1"/>
  <c r="G114" i="99"/>
  <c r="H114" i="99" s="1"/>
  <c r="E114" i="99"/>
  <c r="F114" i="99" s="1"/>
  <c r="I104" i="99"/>
  <c r="J104" i="99" s="1"/>
  <c r="G104" i="99"/>
  <c r="H104" i="99" s="1"/>
  <c r="I103" i="99"/>
  <c r="J103" i="99" s="1"/>
  <c r="G103" i="99"/>
  <c r="H103" i="99" s="1"/>
  <c r="E103" i="99"/>
  <c r="K103" i="99" s="1"/>
  <c r="I102" i="99"/>
  <c r="J102" i="99" s="1"/>
  <c r="G102" i="99"/>
  <c r="H102" i="99" s="1"/>
  <c r="I101" i="99"/>
  <c r="J101" i="99" s="1"/>
  <c r="G101" i="99"/>
  <c r="I100" i="99"/>
  <c r="J100" i="99" s="1"/>
  <c r="G100" i="99"/>
  <c r="H100" i="99" s="1"/>
  <c r="F100" i="99"/>
  <c r="L100" i="99" s="1"/>
  <c r="E100" i="99"/>
  <c r="I99" i="99"/>
  <c r="J99" i="99" s="1"/>
  <c r="G99" i="99"/>
  <c r="H99" i="99" s="1"/>
  <c r="E99" i="99"/>
  <c r="F99" i="99" s="1"/>
  <c r="I98" i="99"/>
  <c r="J98" i="99" s="1"/>
  <c r="G98" i="99"/>
  <c r="H98" i="99" s="1"/>
  <c r="E98" i="99"/>
  <c r="F98" i="99" s="1"/>
  <c r="L98" i="99" s="1"/>
  <c r="I97" i="99"/>
  <c r="J97" i="99" s="1"/>
  <c r="G97" i="99"/>
  <c r="H97" i="99" s="1"/>
  <c r="E97" i="99"/>
  <c r="I96" i="99"/>
  <c r="J96" i="99" s="1"/>
  <c r="G96" i="99"/>
  <c r="H96" i="99" s="1"/>
  <c r="E96" i="99"/>
  <c r="I95" i="99"/>
  <c r="J95" i="99" s="1"/>
  <c r="G95" i="99"/>
  <c r="H95" i="99" s="1"/>
  <c r="E95" i="99"/>
  <c r="F95" i="99" s="1"/>
  <c r="L95" i="99" s="1"/>
  <c r="I94" i="99"/>
  <c r="J94" i="99" s="1"/>
  <c r="G94" i="99"/>
  <c r="H94" i="99" s="1"/>
  <c r="I93" i="99"/>
  <c r="J93" i="99" s="1"/>
  <c r="G93" i="99"/>
  <c r="H93" i="99" s="1"/>
  <c r="E93" i="99"/>
  <c r="I92" i="99"/>
  <c r="J92" i="99" s="1"/>
  <c r="G92" i="99"/>
  <c r="H92" i="99" s="1"/>
  <c r="E92" i="99"/>
  <c r="I91" i="99"/>
  <c r="J91" i="99" s="1"/>
  <c r="G91" i="99"/>
  <c r="H91" i="99" s="1"/>
  <c r="E91" i="99"/>
  <c r="F91" i="99" s="1"/>
  <c r="I90" i="99"/>
  <c r="J90" i="99" s="1"/>
  <c r="G90" i="99"/>
  <c r="H90" i="99" s="1"/>
  <c r="E90" i="99"/>
  <c r="K90" i="99" s="1"/>
  <c r="J83" i="99"/>
  <c r="H83" i="99"/>
  <c r="I82" i="99"/>
  <c r="J82" i="99" s="1"/>
  <c r="G82" i="99"/>
  <c r="H82" i="99" s="1"/>
  <c r="I81" i="99"/>
  <c r="J81" i="99" s="1"/>
  <c r="G81" i="99"/>
  <c r="H81" i="99" s="1"/>
  <c r="E81" i="99"/>
  <c r="F81" i="99" s="1"/>
  <c r="I80" i="99"/>
  <c r="J80" i="99" s="1"/>
  <c r="G80" i="99"/>
  <c r="H80" i="99" s="1"/>
  <c r="E80" i="99"/>
  <c r="F80" i="99" s="1"/>
  <c r="I79" i="99"/>
  <c r="J79" i="99" s="1"/>
  <c r="G79" i="99"/>
  <c r="H79" i="99" s="1"/>
  <c r="E79" i="99"/>
  <c r="I78" i="99"/>
  <c r="J78" i="99" s="1"/>
  <c r="G78" i="99"/>
  <c r="H78" i="99" s="1"/>
  <c r="I77" i="99"/>
  <c r="J77" i="99" s="1"/>
  <c r="G77" i="99"/>
  <c r="H77" i="99" s="1"/>
  <c r="E77" i="99"/>
  <c r="F77" i="99" s="1"/>
  <c r="J68" i="99"/>
  <c r="H68" i="99"/>
  <c r="I67" i="99"/>
  <c r="G67" i="99"/>
  <c r="E67" i="99"/>
  <c r="I66" i="99"/>
  <c r="G66" i="99"/>
  <c r="E66" i="99"/>
  <c r="I59" i="99"/>
  <c r="J59" i="99" s="1"/>
  <c r="G59" i="99"/>
  <c r="H59" i="99" s="1"/>
  <c r="F59" i="99"/>
  <c r="E59" i="99"/>
  <c r="I58" i="99"/>
  <c r="J58" i="99" s="1"/>
  <c r="G58" i="99"/>
  <c r="H58" i="99" s="1"/>
  <c r="E58" i="99"/>
  <c r="I57" i="99"/>
  <c r="J57" i="99" s="1"/>
  <c r="H57" i="99"/>
  <c r="G57" i="99"/>
  <c r="I56" i="99"/>
  <c r="J56" i="99" s="1"/>
  <c r="G56" i="99"/>
  <c r="H56" i="99" s="1"/>
  <c r="E56" i="99"/>
  <c r="F56" i="99" s="1"/>
  <c r="I55" i="99"/>
  <c r="J55" i="99" s="1"/>
  <c r="G55" i="99"/>
  <c r="H55" i="99" s="1"/>
  <c r="E55" i="99"/>
  <c r="K55" i="99" s="1"/>
  <c r="I50" i="99"/>
  <c r="J50" i="99" s="1"/>
  <c r="G50" i="99"/>
  <c r="H50" i="99" s="1"/>
  <c r="I49" i="99"/>
  <c r="J49" i="99" s="1"/>
  <c r="H49" i="99"/>
  <c r="G49" i="99"/>
  <c r="E49" i="99"/>
  <c r="F49" i="99" s="1"/>
  <c r="I48" i="99"/>
  <c r="J48" i="99" s="1"/>
  <c r="G48" i="99"/>
  <c r="H48" i="99" s="1"/>
  <c r="I47" i="99"/>
  <c r="J47" i="99" s="1"/>
  <c r="G47" i="99"/>
  <c r="H47" i="99" s="1"/>
  <c r="I46" i="99"/>
  <c r="J46" i="99" s="1"/>
  <c r="G46" i="99"/>
  <c r="H46" i="99" s="1"/>
  <c r="E46" i="99"/>
  <c r="I45" i="99"/>
  <c r="J45" i="99" s="1"/>
  <c r="G45" i="99"/>
  <c r="E45" i="99"/>
  <c r="F45" i="99" s="1"/>
  <c r="I44" i="99"/>
  <c r="J44" i="99" s="1"/>
  <c r="G44" i="99"/>
  <c r="H44" i="99" s="1"/>
  <c r="E44" i="99"/>
  <c r="K43" i="99"/>
  <c r="I43" i="99"/>
  <c r="J43" i="99" s="1"/>
  <c r="G43" i="99"/>
  <c r="H43" i="99" s="1"/>
  <c r="E43" i="99"/>
  <c r="F43" i="99" s="1"/>
  <c r="I42" i="99"/>
  <c r="J42" i="99" s="1"/>
  <c r="G42" i="99"/>
  <c r="H42" i="99" s="1"/>
  <c r="E42" i="99"/>
  <c r="F42" i="99" s="1"/>
  <c r="I41" i="99"/>
  <c r="J41" i="99" s="1"/>
  <c r="G41" i="99"/>
  <c r="K41" i="99" s="1"/>
  <c r="E41" i="99"/>
  <c r="F41" i="99" s="1"/>
  <c r="I40" i="99"/>
  <c r="J40" i="99" s="1"/>
  <c r="G40" i="99"/>
  <c r="H40" i="99" s="1"/>
  <c r="E40" i="99"/>
  <c r="I39" i="99"/>
  <c r="J39" i="99" s="1"/>
  <c r="G39" i="99"/>
  <c r="H39" i="99" s="1"/>
  <c r="I38" i="99"/>
  <c r="J38" i="99" s="1"/>
  <c r="H38" i="99"/>
  <c r="G38" i="99"/>
  <c r="E38" i="99"/>
  <c r="F38" i="99" s="1"/>
  <c r="J33" i="99"/>
  <c r="H33" i="99"/>
  <c r="I32" i="99"/>
  <c r="J32" i="99" s="1"/>
  <c r="G32" i="99"/>
  <c r="H32" i="99" s="1"/>
  <c r="K31" i="99"/>
  <c r="I31" i="99"/>
  <c r="J31" i="99" s="1"/>
  <c r="G31" i="99"/>
  <c r="H31" i="99" s="1"/>
  <c r="E31" i="99"/>
  <c r="F31" i="99" s="1"/>
  <c r="L31" i="99" s="1"/>
  <c r="I30" i="99"/>
  <c r="J30" i="99" s="1"/>
  <c r="G30" i="99"/>
  <c r="F30" i="99"/>
  <c r="E30" i="99"/>
  <c r="I29" i="99"/>
  <c r="J29" i="99" s="1"/>
  <c r="G29" i="99"/>
  <c r="H29" i="99" s="1"/>
  <c r="E29" i="99"/>
  <c r="J13" i="99"/>
  <c r="H13" i="99"/>
  <c r="I12" i="99"/>
  <c r="G12" i="99"/>
  <c r="E12" i="99"/>
  <c r="K12" i="99" s="1"/>
  <c r="I11" i="99"/>
  <c r="G11" i="99"/>
  <c r="E11" i="99"/>
  <c r="K11" i="99" s="1"/>
  <c r="I8" i="99"/>
  <c r="J8" i="99" s="1"/>
  <c r="G8" i="99"/>
  <c r="H8" i="99" s="1"/>
  <c r="E8" i="99"/>
  <c r="I7" i="99"/>
  <c r="J7" i="99" s="1"/>
  <c r="G7" i="99"/>
  <c r="H7" i="99" s="1"/>
  <c r="J6" i="99"/>
  <c r="I6" i="99"/>
  <c r="G6" i="99"/>
  <c r="H6" i="99" s="1"/>
  <c r="E6" i="99"/>
  <c r="F6" i="99" s="1"/>
  <c r="I5" i="99"/>
  <c r="J5" i="99" s="1"/>
  <c r="G5" i="99"/>
  <c r="H5" i="99" s="1"/>
  <c r="E5" i="99"/>
  <c r="F5" i="99" s="1"/>
  <c r="L51" i="102" l="1"/>
  <c r="E81" i="102"/>
  <c r="L166" i="102"/>
  <c r="H64" i="102"/>
  <c r="F12" i="101" s="1"/>
  <c r="J82" i="102"/>
  <c r="G15" i="101" s="1"/>
  <c r="I61" i="99" s="1"/>
  <c r="J61" i="99" s="1"/>
  <c r="J8" i="102"/>
  <c r="G4" i="101" s="1"/>
  <c r="I9" i="99" s="1"/>
  <c r="J9" i="99" s="1"/>
  <c r="L80" i="102"/>
  <c r="L11" i="102"/>
  <c r="K165" i="102"/>
  <c r="K160" i="102"/>
  <c r="H176" i="102"/>
  <c r="F29" i="101" s="1"/>
  <c r="G123" i="99" s="1"/>
  <c r="H123" i="99" s="1"/>
  <c r="L12" i="102"/>
  <c r="K159" i="102"/>
  <c r="K191" i="102"/>
  <c r="K205" i="102"/>
  <c r="L17" i="102"/>
  <c r="K69" i="102"/>
  <c r="K45" i="99"/>
  <c r="K81" i="99"/>
  <c r="K47" i="99"/>
  <c r="F47" i="99"/>
  <c r="L151" i="99"/>
  <c r="H70" i="102"/>
  <c r="F13" i="101" s="1"/>
  <c r="F78" i="99"/>
  <c r="L78" i="99" s="1"/>
  <c r="K78" i="99"/>
  <c r="H30" i="102"/>
  <c r="F7" i="101" s="1"/>
  <c r="K6" i="99"/>
  <c r="L38" i="99"/>
  <c r="F55" i="99"/>
  <c r="I65" i="99"/>
  <c r="J65" i="99" s="1"/>
  <c r="K77" i="99"/>
  <c r="K93" i="99"/>
  <c r="K97" i="99"/>
  <c r="K99" i="99"/>
  <c r="E101" i="99"/>
  <c r="F101" i="99" s="1"/>
  <c r="E104" i="99"/>
  <c r="F104" i="99" s="1"/>
  <c r="L104" i="99" s="1"/>
  <c r="K114" i="99"/>
  <c r="E116" i="99"/>
  <c r="F116" i="99" s="1"/>
  <c r="L116" i="99" s="1"/>
  <c r="L118" i="99"/>
  <c r="F28" i="100"/>
  <c r="K28" i="100" s="1"/>
  <c r="D66" i="99" s="1"/>
  <c r="J66" i="99" s="1"/>
  <c r="K17" i="102"/>
  <c r="K27" i="102"/>
  <c r="K35" i="102"/>
  <c r="L43" i="102"/>
  <c r="F50" i="102"/>
  <c r="L50" i="102" s="1"/>
  <c r="K63" i="102"/>
  <c r="H69" i="102"/>
  <c r="H74" i="102"/>
  <c r="L74" i="102" s="1"/>
  <c r="H100" i="102"/>
  <c r="E101" i="102" s="1"/>
  <c r="F159" i="102"/>
  <c r="L159" i="102" s="1"/>
  <c r="F165" i="102"/>
  <c r="L165" i="102" s="1"/>
  <c r="K5" i="99"/>
  <c r="E7" i="99"/>
  <c r="F7" i="99" s="1"/>
  <c r="K40" i="99"/>
  <c r="K66" i="99"/>
  <c r="L81" i="99"/>
  <c r="F90" i="99"/>
  <c r="L90" i="99" s="1"/>
  <c r="K98" i="99"/>
  <c r="F103" i="99"/>
  <c r="L103" i="99" s="1"/>
  <c r="K118" i="99"/>
  <c r="K129" i="99"/>
  <c r="L6" i="102"/>
  <c r="E13" i="102"/>
  <c r="K13" i="102" s="1"/>
  <c r="L63" i="102"/>
  <c r="E168" i="102"/>
  <c r="L173" i="102"/>
  <c r="K212" i="102"/>
  <c r="L99" i="99"/>
  <c r="J58" i="102"/>
  <c r="G11" i="101" s="1"/>
  <c r="E142" i="102"/>
  <c r="L42" i="99"/>
  <c r="K91" i="99"/>
  <c r="K95" i="99"/>
  <c r="J171" i="99"/>
  <c r="I9" i="98" s="1"/>
  <c r="J9" i="98" s="1"/>
  <c r="L5" i="102"/>
  <c r="J46" i="102"/>
  <c r="G9" i="101" s="1"/>
  <c r="H82" i="102"/>
  <c r="F15" i="101" s="1"/>
  <c r="G61" i="99" s="1"/>
  <c r="H61" i="99" s="1"/>
  <c r="J110" i="102"/>
  <c r="G19" i="101" s="1"/>
  <c r="I85" i="99" s="1"/>
  <c r="J85" i="99" s="1"/>
  <c r="H126" i="102"/>
  <c r="F22" i="101" s="1"/>
  <c r="G107" i="99" s="1"/>
  <c r="H107" i="99" s="1"/>
  <c r="H188" i="102"/>
  <c r="F31" i="101" s="1"/>
  <c r="G125" i="99" s="1"/>
  <c r="H125" i="99" s="1"/>
  <c r="L139" i="102"/>
  <c r="H8" i="102"/>
  <c r="F4" i="101" s="1"/>
  <c r="K11" i="102"/>
  <c r="H52" i="102"/>
  <c r="F10" i="101" s="1"/>
  <c r="H58" i="102"/>
  <c r="F11" i="101" s="1"/>
  <c r="K91" i="102"/>
  <c r="J102" i="102"/>
  <c r="G18" i="101" s="1"/>
  <c r="I84" i="99" s="1"/>
  <c r="J84" i="99" s="1"/>
  <c r="J120" i="102"/>
  <c r="G21" i="101" s="1"/>
  <c r="I106" i="99" s="1"/>
  <c r="J106" i="99" s="1"/>
  <c r="J162" i="102"/>
  <c r="G27" i="101" s="1"/>
  <c r="I121" i="99" s="1"/>
  <c r="J121" i="99" s="1"/>
  <c r="J188" i="102"/>
  <c r="G31" i="101" s="1"/>
  <c r="I125" i="99" s="1"/>
  <c r="J125" i="99" s="1"/>
  <c r="L218" i="102"/>
  <c r="K94" i="99"/>
  <c r="L114" i="99"/>
  <c r="F50" i="100"/>
  <c r="K50" i="100" s="1"/>
  <c r="D129" i="99" s="1"/>
  <c r="F129" i="99" s="1"/>
  <c r="J155" i="102"/>
  <c r="G26" i="101" s="1"/>
  <c r="I120" i="99" s="1"/>
  <c r="J120" i="99" s="1"/>
  <c r="K44" i="99"/>
  <c r="K67" i="99"/>
  <c r="L77" i="99"/>
  <c r="L149" i="99"/>
  <c r="E21" i="102"/>
  <c r="K21" i="102" s="1"/>
  <c r="K20" i="102"/>
  <c r="K79" i="102"/>
  <c r="H91" i="102"/>
  <c r="L91" i="102" s="1"/>
  <c r="L100" i="102"/>
  <c r="K137" i="102"/>
  <c r="J143" i="102"/>
  <c r="G24" i="101" s="1"/>
  <c r="I113" i="99" s="1"/>
  <c r="J113" i="99" s="1"/>
  <c r="K158" i="102"/>
  <c r="E187" i="102"/>
  <c r="J201" i="102"/>
  <c r="G33" i="101" s="1"/>
  <c r="I127" i="99" s="1"/>
  <c r="J127" i="99" s="1"/>
  <c r="K67" i="102"/>
  <c r="F67" i="102"/>
  <c r="F138" i="102"/>
  <c r="L138" i="102" s="1"/>
  <c r="K138" i="102"/>
  <c r="F79" i="99"/>
  <c r="K79" i="99"/>
  <c r="L91" i="99"/>
  <c r="F217" i="102"/>
  <c r="K217" i="102"/>
  <c r="E102" i="99"/>
  <c r="E48" i="99"/>
  <c r="L56" i="99"/>
  <c r="F94" i="99"/>
  <c r="L94" i="99" s="1"/>
  <c r="F8" i="99"/>
  <c r="L8" i="99" s="1"/>
  <c r="K8" i="99"/>
  <c r="K213" i="102"/>
  <c r="F213" i="102"/>
  <c r="L213" i="102" s="1"/>
  <c r="K39" i="99"/>
  <c r="L49" i="99"/>
  <c r="F66" i="99"/>
  <c r="L80" i="99"/>
  <c r="K92" i="99"/>
  <c r="F92" i="99"/>
  <c r="L92" i="99" s="1"/>
  <c r="H116" i="99"/>
  <c r="H30" i="99"/>
  <c r="L30" i="99" s="1"/>
  <c r="K30" i="99"/>
  <c r="K29" i="99"/>
  <c r="F29" i="99"/>
  <c r="L55" i="99"/>
  <c r="H66" i="99"/>
  <c r="K128" i="99"/>
  <c r="H150" i="99"/>
  <c r="L150" i="99" s="1"/>
  <c r="K150" i="99"/>
  <c r="E82" i="99"/>
  <c r="E32" i="99"/>
  <c r="K96" i="99"/>
  <c r="F96" i="99"/>
  <c r="L96" i="99" s="1"/>
  <c r="H101" i="99"/>
  <c r="L101" i="99" s="1"/>
  <c r="K101" i="99"/>
  <c r="L43" i="99"/>
  <c r="L47" i="99"/>
  <c r="K50" i="99"/>
  <c r="K58" i="99"/>
  <c r="F11" i="100"/>
  <c r="K11" i="100" s="1"/>
  <c r="D11" i="99" s="1"/>
  <c r="L20" i="102"/>
  <c r="H76" i="102"/>
  <c r="F14" i="101" s="1"/>
  <c r="G60" i="99" s="1"/>
  <c r="H60" i="99" s="1"/>
  <c r="E75" i="102"/>
  <c r="K101" i="102"/>
  <c r="F101" i="102"/>
  <c r="L101" i="102" s="1"/>
  <c r="L7" i="99"/>
  <c r="K38" i="99"/>
  <c r="F40" i="99"/>
  <c r="L40" i="99" s="1"/>
  <c r="H41" i="99"/>
  <c r="L41" i="99" s="1"/>
  <c r="K42" i="99"/>
  <c r="F44" i="99"/>
  <c r="L44" i="99" s="1"/>
  <c r="H45" i="99"/>
  <c r="L45" i="99" s="1"/>
  <c r="F50" i="99"/>
  <c r="L50" i="99" s="1"/>
  <c r="F58" i="99"/>
  <c r="L58" i="99" s="1"/>
  <c r="F93" i="99"/>
  <c r="L93" i="99" s="1"/>
  <c r="F97" i="99"/>
  <c r="L97" i="99" s="1"/>
  <c r="J129" i="99"/>
  <c r="F152" i="99"/>
  <c r="L152" i="99" s="1"/>
  <c r="K152" i="99"/>
  <c r="F12" i="100"/>
  <c r="K12" i="100" s="1"/>
  <c r="D12" i="99" s="1"/>
  <c r="F12" i="99" s="1"/>
  <c r="L27" i="102"/>
  <c r="E45" i="102"/>
  <c r="E93" i="102"/>
  <c r="L6" i="99"/>
  <c r="K57" i="99"/>
  <c r="J67" i="99"/>
  <c r="F49" i="100"/>
  <c r="K49" i="100" s="1"/>
  <c r="D128" i="99" s="1"/>
  <c r="K46" i="99"/>
  <c r="F57" i="99"/>
  <c r="L57" i="99" s="1"/>
  <c r="K80" i="99"/>
  <c r="F29" i="100"/>
  <c r="K29" i="100" s="1"/>
  <c r="D67" i="99" s="1"/>
  <c r="H67" i="99" s="1"/>
  <c r="K98" i="102"/>
  <c r="F98" i="102"/>
  <c r="L98" i="102" s="1"/>
  <c r="K140" i="102"/>
  <c r="F140" i="102"/>
  <c r="L140" i="102" s="1"/>
  <c r="L5" i="99"/>
  <c r="F46" i="99"/>
  <c r="L46" i="99" s="1"/>
  <c r="K59" i="99"/>
  <c r="K104" i="99"/>
  <c r="K149" i="99"/>
  <c r="F171" i="99"/>
  <c r="E9" i="98" s="1"/>
  <c r="H38" i="102"/>
  <c r="F8" i="101" s="1"/>
  <c r="K55" i="102"/>
  <c r="F55" i="102"/>
  <c r="K49" i="99"/>
  <c r="K7" i="99"/>
  <c r="K56" i="99"/>
  <c r="L59" i="99"/>
  <c r="K100" i="99"/>
  <c r="K115" i="99"/>
  <c r="K5" i="102"/>
  <c r="E7" i="102"/>
  <c r="F13" i="102"/>
  <c r="L13" i="102" s="1"/>
  <c r="J22" i="102"/>
  <c r="G6" i="101" s="1"/>
  <c r="K28" i="102"/>
  <c r="J28" i="102"/>
  <c r="L28" i="102" s="1"/>
  <c r="F108" i="102"/>
  <c r="L108" i="102" s="1"/>
  <c r="K108" i="102"/>
  <c r="F130" i="102"/>
  <c r="L130" i="102" s="1"/>
  <c r="K130" i="102"/>
  <c r="E68" i="102"/>
  <c r="E56" i="102"/>
  <c r="K61" i="102"/>
  <c r="F61" i="102"/>
  <c r="E26" i="102"/>
  <c r="E42" i="102"/>
  <c r="K136" i="102"/>
  <c r="F136" i="102"/>
  <c r="L136" i="102" s="1"/>
  <c r="K12" i="102"/>
  <c r="K18" i="102"/>
  <c r="K36" i="102"/>
  <c r="F36" i="102"/>
  <c r="L36" i="102" s="1"/>
  <c r="L41" i="102"/>
  <c r="J52" i="102"/>
  <c r="G10" i="101" s="1"/>
  <c r="K57" i="102"/>
  <c r="J70" i="102"/>
  <c r="G13" i="101" s="1"/>
  <c r="K92" i="102"/>
  <c r="E106" i="102"/>
  <c r="L18" i="102"/>
  <c r="F33" i="102"/>
  <c r="K33" i="102"/>
  <c r="H46" i="102"/>
  <c r="F9" i="101" s="1"/>
  <c r="F86" i="102"/>
  <c r="K86" i="102"/>
  <c r="F168" i="102"/>
  <c r="K168" i="102"/>
  <c r="K207" i="102"/>
  <c r="F207" i="102"/>
  <c r="L207" i="102" s="1"/>
  <c r="H129" i="99"/>
  <c r="E29" i="102"/>
  <c r="K41" i="102"/>
  <c r="K43" i="102"/>
  <c r="J64" i="102"/>
  <c r="G12" i="101" s="1"/>
  <c r="J94" i="102"/>
  <c r="G17" i="101" s="1"/>
  <c r="I63" i="99" s="1"/>
  <c r="J63" i="99" s="1"/>
  <c r="K97" i="102"/>
  <c r="F97" i="102"/>
  <c r="E192" i="102"/>
  <c r="H193" i="102"/>
  <c r="F32" i="101" s="1"/>
  <c r="G126" i="99" s="1"/>
  <c r="H126" i="99" s="1"/>
  <c r="H171" i="99"/>
  <c r="G9" i="98" s="1"/>
  <c r="H9" i="98" s="1"/>
  <c r="H14" i="102"/>
  <c r="F5" i="101" s="1"/>
  <c r="K19" i="102"/>
  <c r="F25" i="102"/>
  <c r="K25" i="102"/>
  <c r="J38" i="102"/>
  <c r="G8" i="101" s="1"/>
  <c r="L35" i="102"/>
  <c r="L57" i="102"/>
  <c r="E62" i="102"/>
  <c r="K81" i="102"/>
  <c r="F81" i="102"/>
  <c r="L81" i="102" s="1"/>
  <c r="K151" i="99"/>
  <c r="H22" i="102"/>
  <c r="F6" i="101" s="1"/>
  <c r="F19" i="102"/>
  <c r="L19" i="102" s="1"/>
  <c r="E34" i="102"/>
  <c r="E37" i="102"/>
  <c r="L44" i="102"/>
  <c r="K51" i="102"/>
  <c r="L69" i="102"/>
  <c r="L73" i="102"/>
  <c r="H107" i="102"/>
  <c r="E109" i="102" s="1"/>
  <c r="K107" i="102"/>
  <c r="H120" i="102"/>
  <c r="F21" i="101" s="1"/>
  <c r="G106" i="99" s="1"/>
  <c r="H106" i="99" s="1"/>
  <c r="E119" i="102"/>
  <c r="E182" i="102"/>
  <c r="H183" i="102"/>
  <c r="F30" i="101" s="1"/>
  <c r="G124" i="99" s="1"/>
  <c r="H124" i="99" s="1"/>
  <c r="L124" i="102"/>
  <c r="L135" i="102"/>
  <c r="F151" i="102"/>
  <c r="K151" i="102"/>
  <c r="L167" i="102"/>
  <c r="L197" i="102"/>
  <c r="L219" i="102"/>
  <c r="H155" i="102"/>
  <c r="F26" i="101" s="1"/>
  <c r="G120" i="99" s="1"/>
  <c r="H120" i="99" s="1"/>
  <c r="L158" i="102"/>
  <c r="J176" i="102"/>
  <c r="G29" i="101" s="1"/>
  <c r="I123" i="99" s="1"/>
  <c r="J123" i="99" s="1"/>
  <c r="L172" i="102"/>
  <c r="K187" i="102"/>
  <c r="F187" i="102"/>
  <c r="L187" i="102" s="1"/>
  <c r="F220" i="102"/>
  <c r="L220" i="102" s="1"/>
  <c r="K220" i="102"/>
  <c r="F198" i="102"/>
  <c r="L198" i="102" s="1"/>
  <c r="K198" i="102"/>
  <c r="F137" i="102"/>
  <c r="L137" i="102" s="1"/>
  <c r="K141" i="102"/>
  <c r="K80" i="102"/>
  <c r="K124" i="102"/>
  <c r="F141" i="102"/>
  <c r="L141" i="102" s="1"/>
  <c r="H162" i="102"/>
  <c r="F27" i="101" s="1"/>
  <c r="G121" i="99" s="1"/>
  <c r="H121" i="99" s="1"/>
  <c r="E161" i="102"/>
  <c r="K204" i="102"/>
  <c r="F204" i="102"/>
  <c r="K206" i="102"/>
  <c r="F206" i="102"/>
  <c r="L206" i="102" s="1"/>
  <c r="K44" i="102"/>
  <c r="K49" i="102"/>
  <c r="H85" i="102"/>
  <c r="K85" i="102"/>
  <c r="K105" i="102"/>
  <c r="F105" i="102"/>
  <c r="L123" i="102"/>
  <c r="K125" i="102"/>
  <c r="F125" i="102"/>
  <c r="L125" i="102" s="1"/>
  <c r="H132" i="102"/>
  <c r="F23" i="101" s="1"/>
  <c r="G108" i="99" s="1"/>
  <c r="H108" i="99" s="1"/>
  <c r="K135" i="102"/>
  <c r="F49" i="102"/>
  <c r="K73" i="102"/>
  <c r="J88" i="102"/>
  <c r="G16" i="101" s="1"/>
  <c r="I62" i="99" s="1"/>
  <c r="J62" i="99" s="1"/>
  <c r="K99" i="102"/>
  <c r="H113" i="102"/>
  <c r="K113" i="102"/>
  <c r="F118" i="102"/>
  <c r="K118" i="102"/>
  <c r="J132" i="102"/>
  <c r="G23" i="101" s="1"/>
  <c r="I108" i="99" s="1"/>
  <c r="J108" i="99" s="1"/>
  <c r="K139" i="102"/>
  <c r="E154" i="102"/>
  <c r="F160" i="102"/>
  <c r="L160" i="102" s="1"/>
  <c r="L174" i="102"/>
  <c r="L191" i="102"/>
  <c r="L196" i="102"/>
  <c r="L79" i="102"/>
  <c r="K123" i="102"/>
  <c r="F129" i="102"/>
  <c r="K129" i="102"/>
  <c r="F153" i="102"/>
  <c r="L153" i="102" s="1"/>
  <c r="K153" i="102"/>
  <c r="F179" i="102"/>
  <c r="K179" i="102"/>
  <c r="L92" i="102"/>
  <c r="F131" i="102"/>
  <c r="L131" i="102" s="1"/>
  <c r="K131" i="102"/>
  <c r="H169" i="102"/>
  <c r="F28" i="101" s="1"/>
  <c r="G122" i="99" s="1"/>
  <c r="H122" i="99" s="1"/>
  <c r="F181" i="102"/>
  <c r="L181" i="102" s="1"/>
  <c r="K181" i="102"/>
  <c r="H201" i="102"/>
  <c r="F33" i="101" s="1"/>
  <c r="G127" i="99" s="1"/>
  <c r="H127" i="99" s="1"/>
  <c r="H209" i="102"/>
  <c r="F34" i="101" s="1"/>
  <c r="G146" i="102" s="1"/>
  <c r="H146" i="102" s="1"/>
  <c r="H148" i="102" s="1"/>
  <c r="F25" i="101" s="1"/>
  <c r="G119" i="99" s="1"/>
  <c r="H119" i="99" s="1"/>
  <c r="F152" i="102"/>
  <c r="L152" i="102" s="1"/>
  <c r="K152" i="102"/>
  <c r="K167" i="102"/>
  <c r="F186" i="102"/>
  <c r="E208" i="102"/>
  <c r="L99" i="102"/>
  <c r="H143" i="102"/>
  <c r="F24" i="101" s="1"/>
  <c r="G113" i="99" s="1"/>
  <c r="H113" i="99" s="1"/>
  <c r="J183" i="102"/>
  <c r="G30" i="101" s="1"/>
  <c r="I124" i="99" s="1"/>
  <c r="J124" i="99" s="1"/>
  <c r="J214" i="102"/>
  <c r="G35" i="101" s="1"/>
  <c r="I147" i="102" s="1"/>
  <c r="J147" i="102" s="1"/>
  <c r="J148" i="102" s="1"/>
  <c r="G25" i="101" s="1"/>
  <c r="I119" i="99" s="1"/>
  <c r="J119" i="99" s="1"/>
  <c r="K166" i="102"/>
  <c r="E175" i="102"/>
  <c r="F180" i="102"/>
  <c r="L180" i="102" s="1"/>
  <c r="K180" i="102"/>
  <c r="F205" i="102"/>
  <c r="L205" i="102" s="1"/>
  <c r="K172" i="102"/>
  <c r="K173" i="102"/>
  <c r="K174" i="102"/>
  <c r="K196" i="102"/>
  <c r="K197" i="102"/>
  <c r="K199" i="102"/>
  <c r="K218" i="102"/>
  <c r="K219" i="102"/>
  <c r="G53" i="99" l="1"/>
  <c r="H53" i="99" s="1"/>
  <c r="G111" i="99"/>
  <c r="H111" i="99" s="1"/>
  <c r="I64" i="99"/>
  <c r="J64" i="99" s="1"/>
  <c r="H102" i="102"/>
  <c r="F18" i="101" s="1"/>
  <c r="G84" i="99" s="1"/>
  <c r="H84" i="99" s="1"/>
  <c r="F21" i="102"/>
  <c r="L21" i="102" s="1"/>
  <c r="L107" i="102"/>
  <c r="H94" i="102"/>
  <c r="F17" i="101" s="1"/>
  <c r="G63" i="99" s="1"/>
  <c r="H63" i="99" s="1"/>
  <c r="L171" i="99"/>
  <c r="G109" i="99"/>
  <c r="H109" i="99" s="1"/>
  <c r="G51" i="99"/>
  <c r="H51" i="99" s="1"/>
  <c r="G35" i="99"/>
  <c r="H35" i="99" s="1"/>
  <c r="G87" i="99"/>
  <c r="H87" i="99" s="1"/>
  <c r="G54" i="99"/>
  <c r="H54" i="99" s="1"/>
  <c r="G112" i="99"/>
  <c r="H112" i="99" s="1"/>
  <c r="G52" i="99"/>
  <c r="H52" i="99" s="1"/>
  <c r="G110" i="99"/>
  <c r="H110" i="99" s="1"/>
  <c r="L66" i="99"/>
  <c r="G64" i="99"/>
  <c r="H64" i="99" s="1"/>
  <c r="G9" i="99"/>
  <c r="H9" i="99" s="1"/>
  <c r="I89" i="99"/>
  <c r="J89" i="99" s="1"/>
  <c r="I37" i="99"/>
  <c r="J37" i="99" s="1"/>
  <c r="F142" i="102"/>
  <c r="L142" i="102" s="1"/>
  <c r="K142" i="102"/>
  <c r="F214" i="102"/>
  <c r="E35" i="101" s="1"/>
  <c r="L129" i="99"/>
  <c r="F67" i="99"/>
  <c r="L67" i="99" s="1"/>
  <c r="K116" i="99"/>
  <c r="I110" i="99"/>
  <c r="J110" i="99" s="1"/>
  <c r="I52" i="99"/>
  <c r="J52" i="99" s="1"/>
  <c r="H12" i="99"/>
  <c r="F154" i="102"/>
  <c r="L154" i="102" s="1"/>
  <c r="K154" i="102"/>
  <c r="F182" i="102"/>
  <c r="L182" i="102" s="1"/>
  <c r="K182" i="102"/>
  <c r="I111" i="99"/>
  <c r="J111" i="99" s="1"/>
  <c r="I53" i="99"/>
  <c r="J53" i="99" s="1"/>
  <c r="L168" i="102"/>
  <c r="F169" i="102"/>
  <c r="K68" i="102"/>
  <c r="F68" i="102"/>
  <c r="L68" i="102" s="1"/>
  <c r="I86" i="99"/>
  <c r="J86" i="99" s="1"/>
  <c r="I34" i="99"/>
  <c r="J34" i="99" s="1"/>
  <c r="F45" i="102"/>
  <c r="L45" i="102" s="1"/>
  <c r="K45" i="102"/>
  <c r="L29" i="99"/>
  <c r="L79" i="99"/>
  <c r="L105" i="102"/>
  <c r="F119" i="102"/>
  <c r="L119" i="102" s="1"/>
  <c r="K119" i="102"/>
  <c r="G65" i="99"/>
  <c r="H65" i="99" s="1"/>
  <c r="G10" i="99"/>
  <c r="H10" i="99" s="1"/>
  <c r="I112" i="99"/>
  <c r="J112" i="99" s="1"/>
  <c r="I54" i="99"/>
  <c r="J54" i="99" s="1"/>
  <c r="J30" i="102"/>
  <c r="G7" i="101" s="1"/>
  <c r="F11" i="99"/>
  <c r="J11" i="99"/>
  <c r="K48" i="99"/>
  <c r="F48" i="99"/>
  <c r="L48" i="99" s="1"/>
  <c r="L204" i="102"/>
  <c r="L151" i="102"/>
  <c r="F155" i="102"/>
  <c r="K62" i="102"/>
  <c r="F62" i="102"/>
  <c r="L62" i="102" s="1"/>
  <c r="L86" i="102"/>
  <c r="K7" i="102"/>
  <c r="F7" i="102"/>
  <c r="L55" i="102"/>
  <c r="F22" i="102"/>
  <c r="J128" i="99"/>
  <c r="F128" i="99"/>
  <c r="F102" i="99"/>
  <c r="L102" i="99" s="1"/>
  <c r="K102" i="99"/>
  <c r="H11" i="99"/>
  <c r="L179" i="102"/>
  <c r="F183" i="102"/>
  <c r="L49" i="102"/>
  <c r="F52" i="102"/>
  <c r="F143" i="102"/>
  <c r="F37" i="102"/>
  <c r="L37" i="102" s="1"/>
  <c r="K37" i="102"/>
  <c r="F29" i="102"/>
  <c r="L29" i="102" s="1"/>
  <c r="K29" i="102"/>
  <c r="G89" i="99"/>
  <c r="H89" i="99" s="1"/>
  <c r="G37" i="99"/>
  <c r="H37" i="99" s="1"/>
  <c r="I109" i="99"/>
  <c r="J109" i="99" s="1"/>
  <c r="I51" i="99"/>
  <c r="J51" i="99" s="1"/>
  <c r="F42" i="102"/>
  <c r="K42" i="102"/>
  <c r="F14" i="102"/>
  <c r="H128" i="99"/>
  <c r="E130" i="99" s="1"/>
  <c r="F175" i="102"/>
  <c r="K175" i="102"/>
  <c r="K208" i="102"/>
  <c r="F208" i="102"/>
  <c r="L208" i="102" s="1"/>
  <c r="L118" i="102"/>
  <c r="E87" i="102"/>
  <c r="H88" i="102"/>
  <c r="F16" i="101" s="1"/>
  <c r="G62" i="99" s="1"/>
  <c r="H62" i="99" s="1"/>
  <c r="L85" i="102"/>
  <c r="K161" i="102"/>
  <c r="F161" i="102"/>
  <c r="K109" i="102"/>
  <c r="F109" i="102"/>
  <c r="L109" i="102" s="1"/>
  <c r="K34" i="102"/>
  <c r="F34" i="102"/>
  <c r="L34" i="102" s="1"/>
  <c r="K192" i="102"/>
  <c r="F192" i="102"/>
  <c r="F26" i="102"/>
  <c r="L26" i="102" s="1"/>
  <c r="K26" i="102"/>
  <c r="G88" i="99"/>
  <c r="H88" i="99" s="1"/>
  <c r="G36" i="99"/>
  <c r="H36" i="99" s="1"/>
  <c r="J12" i="99"/>
  <c r="E68" i="99"/>
  <c r="L217" i="102"/>
  <c r="F221" i="102"/>
  <c r="L129" i="102"/>
  <c r="F132" i="102"/>
  <c r="L186" i="102"/>
  <c r="F188" i="102"/>
  <c r="F82" i="102"/>
  <c r="F126" i="102"/>
  <c r="I88" i="99"/>
  <c r="J88" i="99" s="1"/>
  <c r="I36" i="99"/>
  <c r="J36" i="99" s="1"/>
  <c r="L97" i="102"/>
  <c r="F102" i="102"/>
  <c r="L33" i="102"/>
  <c r="L61" i="102"/>
  <c r="F64" i="102"/>
  <c r="H110" i="102"/>
  <c r="F19" i="101" s="1"/>
  <c r="G85" i="99" s="1"/>
  <c r="H85" i="99" s="1"/>
  <c r="L67" i="102"/>
  <c r="F70" i="102"/>
  <c r="H115" i="102"/>
  <c r="F20" i="101" s="1"/>
  <c r="G105" i="99" s="1"/>
  <c r="H105" i="99" s="1"/>
  <c r="E114" i="102"/>
  <c r="L113" i="102"/>
  <c r="G34" i="99"/>
  <c r="H34" i="99" s="1"/>
  <c r="G86" i="99"/>
  <c r="H86" i="99" s="1"/>
  <c r="F93" i="102"/>
  <c r="K93" i="102"/>
  <c r="F75" i="102"/>
  <c r="K75" i="102"/>
  <c r="K32" i="99"/>
  <c r="F32" i="99"/>
  <c r="L32" i="99" s="1"/>
  <c r="L25" i="102"/>
  <c r="F30" i="102"/>
  <c r="K106" i="102"/>
  <c r="F106" i="102"/>
  <c r="L106" i="102" s="1"/>
  <c r="F56" i="102"/>
  <c r="L56" i="102" s="1"/>
  <c r="K56" i="102"/>
  <c r="F9" i="98"/>
  <c r="L9" i="98" s="1"/>
  <c r="K9" i="98"/>
  <c r="F82" i="99"/>
  <c r="L82" i="99" s="1"/>
  <c r="K82" i="99"/>
  <c r="H75" i="99" l="1"/>
  <c r="G7" i="98" s="1"/>
  <c r="H7" i="98" s="1"/>
  <c r="F38" i="102"/>
  <c r="E13" i="99"/>
  <c r="L214" i="102"/>
  <c r="L11" i="99"/>
  <c r="F209" i="102"/>
  <c r="L209" i="102" s="1"/>
  <c r="H147" i="99"/>
  <c r="G8" i="98" s="1"/>
  <c r="H8" i="98" s="1"/>
  <c r="L12" i="99"/>
  <c r="L30" i="102"/>
  <c r="E7" i="101"/>
  <c r="L22" i="102"/>
  <c r="E6" i="101"/>
  <c r="L64" i="102"/>
  <c r="E12" i="101"/>
  <c r="K68" i="99"/>
  <c r="F68" i="99"/>
  <c r="L68" i="99" s="1"/>
  <c r="F87" i="102"/>
  <c r="K87" i="102"/>
  <c r="K130" i="99"/>
  <c r="F130" i="99"/>
  <c r="L130" i="99" s="1"/>
  <c r="L183" i="102"/>
  <c r="E30" i="101"/>
  <c r="F58" i="102"/>
  <c r="L155" i="102"/>
  <c r="E26" i="101"/>
  <c r="L169" i="102"/>
  <c r="E28" i="101"/>
  <c r="L126" i="102"/>
  <c r="E22" i="101"/>
  <c r="L82" i="102"/>
  <c r="E15" i="101"/>
  <c r="F120" i="102"/>
  <c r="I87" i="99"/>
  <c r="J87" i="99" s="1"/>
  <c r="J147" i="99" s="1"/>
  <c r="I8" i="98" s="1"/>
  <c r="J8" i="98" s="1"/>
  <c r="I35" i="99"/>
  <c r="J35" i="99" s="1"/>
  <c r="F110" i="102"/>
  <c r="L188" i="102"/>
  <c r="E31" i="101"/>
  <c r="L7" i="102"/>
  <c r="F8" i="102"/>
  <c r="J75" i="99"/>
  <c r="I7" i="98" s="1"/>
  <c r="J7" i="98" s="1"/>
  <c r="E147" i="102"/>
  <c r="H35" i="101"/>
  <c r="L75" i="102"/>
  <c r="F76" i="102"/>
  <c r="L132" i="102"/>
  <c r="E23" i="101"/>
  <c r="L161" i="102"/>
  <c r="F162" i="102"/>
  <c r="L42" i="102"/>
  <c r="F46" i="102"/>
  <c r="H27" i="99"/>
  <c r="G6" i="98" s="1"/>
  <c r="H6" i="98" s="1"/>
  <c r="L38" i="102"/>
  <c r="E8" i="101"/>
  <c r="K13" i="99"/>
  <c r="F13" i="99"/>
  <c r="L13" i="99" s="1"/>
  <c r="L70" i="102"/>
  <c r="E13" i="101"/>
  <c r="L143" i="102"/>
  <c r="E24" i="101"/>
  <c r="L128" i="99"/>
  <c r="E83" i="99"/>
  <c r="F114" i="102"/>
  <c r="K114" i="102"/>
  <c r="L14" i="102"/>
  <c r="E5" i="101"/>
  <c r="L102" i="102"/>
  <c r="E18" i="101"/>
  <c r="L93" i="102"/>
  <c r="F94" i="102"/>
  <c r="L221" i="102"/>
  <c r="E36" i="101"/>
  <c r="L192" i="102"/>
  <c r="F193" i="102"/>
  <c r="L175" i="102"/>
  <c r="F176" i="102"/>
  <c r="L52" i="102"/>
  <c r="E10" i="101"/>
  <c r="J27" i="99"/>
  <c r="I6" i="98" s="1"/>
  <c r="J6" i="98" s="1"/>
  <c r="E33" i="99"/>
  <c r="E34" i="101" l="1"/>
  <c r="G5" i="98"/>
  <c r="H5" i="98" s="1"/>
  <c r="L176" i="102"/>
  <c r="E29" i="101"/>
  <c r="H23" i="101"/>
  <c r="E108" i="99"/>
  <c r="E4" i="101"/>
  <c r="L8" i="102"/>
  <c r="H15" i="101"/>
  <c r="E61" i="99"/>
  <c r="L76" i="102"/>
  <c r="E14" i="101"/>
  <c r="L58" i="102"/>
  <c r="E11" i="101"/>
  <c r="F83" i="99"/>
  <c r="K83" i="99"/>
  <c r="H8" i="101"/>
  <c r="E88" i="99"/>
  <c r="E36" i="99"/>
  <c r="H7" i="101"/>
  <c r="E87" i="99"/>
  <c r="E35" i="99"/>
  <c r="L193" i="102"/>
  <c r="E32" i="101"/>
  <c r="H5" i="101"/>
  <c r="E65" i="99"/>
  <c r="E10" i="99"/>
  <c r="H13" i="101"/>
  <c r="E112" i="99"/>
  <c r="E54" i="99"/>
  <c r="H31" i="101"/>
  <c r="E125" i="99"/>
  <c r="H30" i="101"/>
  <c r="E124" i="99"/>
  <c r="E111" i="99"/>
  <c r="H12" i="101"/>
  <c r="E53" i="99"/>
  <c r="L87" i="102"/>
  <c r="F88" i="102"/>
  <c r="H24" i="101"/>
  <c r="E113" i="99"/>
  <c r="H22" i="101"/>
  <c r="E107" i="99"/>
  <c r="K33" i="99"/>
  <c r="F33" i="99"/>
  <c r="E200" i="102"/>
  <c r="H36" i="101"/>
  <c r="L46" i="102"/>
  <c r="E9" i="101"/>
  <c r="L120" i="102"/>
  <c r="E21" i="101"/>
  <c r="H26" i="101"/>
  <c r="E120" i="99"/>
  <c r="H18" i="101"/>
  <c r="E84" i="99"/>
  <c r="I5" i="98"/>
  <c r="J5" i="98" s="1"/>
  <c r="K147" i="102"/>
  <c r="F147" i="102"/>
  <c r="L147" i="102" s="1"/>
  <c r="L110" i="102"/>
  <c r="E19" i="101"/>
  <c r="H28" i="101"/>
  <c r="E122" i="99"/>
  <c r="H6" i="101"/>
  <c r="E34" i="99"/>
  <c r="E86" i="99"/>
  <c r="H10" i="101"/>
  <c r="E109" i="99"/>
  <c r="E51" i="99"/>
  <c r="L94" i="102"/>
  <c r="E17" i="101"/>
  <c r="F115" i="102"/>
  <c r="L114" i="102"/>
  <c r="L162" i="102"/>
  <c r="E27" i="101"/>
  <c r="E146" i="102"/>
  <c r="H34" i="101"/>
  <c r="J27" i="98" l="1"/>
  <c r="I6" i="10"/>
  <c r="H27" i="98"/>
  <c r="G6" i="10"/>
  <c r="H27" i="101"/>
  <c r="E121" i="99"/>
  <c r="F124" i="99"/>
  <c r="L124" i="99" s="1"/>
  <c r="K124" i="99"/>
  <c r="F113" i="99"/>
  <c r="L113" i="99" s="1"/>
  <c r="K113" i="99"/>
  <c r="K61" i="99"/>
  <c r="F61" i="99"/>
  <c r="L61" i="99" s="1"/>
  <c r="F34" i="99"/>
  <c r="L34" i="99" s="1"/>
  <c r="K34" i="99"/>
  <c r="H32" i="101"/>
  <c r="E126" i="99"/>
  <c r="K65" i="99"/>
  <c r="F65" i="99"/>
  <c r="L65" i="99" s="1"/>
  <c r="K86" i="99"/>
  <c r="F86" i="99"/>
  <c r="L86" i="99" s="1"/>
  <c r="H9" i="101"/>
  <c r="E37" i="99"/>
  <c r="E89" i="99"/>
  <c r="L88" i="102"/>
  <c r="E16" i="101"/>
  <c r="E64" i="99"/>
  <c r="E9" i="99"/>
  <c r="H4" i="101"/>
  <c r="H17" i="101"/>
  <c r="E63" i="99"/>
  <c r="F87" i="99"/>
  <c r="L87" i="99" s="1"/>
  <c r="K87" i="99"/>
  <c r="F88" i="99"/>
  <c r="L88" i="99" s="1"/>
  <c r="K88" i="99"/>
  <c r="F125" i="99"/>
  <c r="L125" i="99" s="1"/>
  <c r="K125" i="99"/>
  <c r="L83" i="99"/>
  <c r="F200" i="102"/>
  <c r="K200" i="102"/>
  <c r="K54" i="99"/>
  <c r="F54" i="99"/>
  <c r="L54" i="99" s="1"/>
  <c r="K108" i="99"/>
  <c r="F108" i="99"/>
  <c r="L108" i="99" s="1"/>
  <c r="K120" i="99"/>
  <c r="F120" i="99"/>
  <c r="L120" i="99" s="1"/>
  <c r="K53" i="99"/>
  <c r="F53" i="99"/>
  <c r="L53" i="99" s="1"/>
  <c r="H19" i="101"/>
  <c r="E85" i="99"/>
  <c r="H14" i="101"/>
  <c r="E60" i="99"/>
  <c r="H29" i="101"/>
  <c r="E123" i="99"/>
  <c r="L115" i="102"/>
  <c r="E20" i="101"/>
  <c r="K84" i="99"/>
  <c r="F84" i="99"/>
  <c r="L84" i="99" s="1"/>
  <c r="F122" i="99"/>
  <c r="L122" i="99" s="1"/>
  <c r="K122" i="99"/>
  <c r="F35" i="99"/>
  <c r="L35" i="99" s="1"/>
  <c r="K35" i="99"/>
  <c r="H11" i="101"/>
  <c r="E110" i="99"/>
  <c r="E52" i="99"/>
  <c r="L33" i="99"/>
  <c r="K112" i="99"/>
  <c r="F112" i="99"/>
  <c r="L112" i="99" s="1"/>
  <c r="K51" i="99"/>
  <c r="F51" i="99"/>
  <c r="L51" i="99" s="1"/>
  <c r="F146" i="102"/>
  <c r="K146" i="102"/>
  <c r="F109" i="99"/>
  <c r="L109" i="99" s="1"/>
  <c r="K109" i="99"/>
  <c r="H21" i="101"/>
  <c r="E106" i="99"/>
  <c r="K107" i="99"/>
  <c r="F107" i="99"/>
  <c r="L107" i="99" s="1"/>
  <c r="F111" i="99"/>
  <c r="L111" i="99" s="1"/>
  <c r="K111" i="99"/>
  <c r="F10" i="99"/>
  <c r="L10" i="99" s="1"/>
  <c r="K10" i="99"/>
  <c r="K36" i="99"/>
  <c r="F36" i="99"/>
  <c r="L36" i="99" s="1"/>
  <c r="K60" i="99" l="1"/>
  <c r="F60" i="99"/>
  <c r="L60" i="99" s="1"/>
  <c r="F85" i="99"/>
  <c r="L85" i="99" s="1"/>
  <c r="K85" i="99"/>
  <c r="K64" i="99"/>
  <c r="F64" i="99"/>
  <c r="L64" i="99" s="1"/>
  <c r="F9" i="99"/>
  <c r="K9" i="99"/>
  <c r="F148" i="102"/>
  <c r="L146" i="102"/>
  <c r="K126" i="99"/>
  <c r="F126" i="99"/>
  <c r="L126" i="99" s="1"/>
  <c r="K110" i="99"/>
  <c r="F110" i="99"/>
  <c r="L110" i="99" s="1"/>
  <c r="E105" i="99"/>
  <c r="H20" i="101"/>
  <c r="L200" i="102"/>
  <c r="F201" i="102"/>
  <c r="K89" i="99"/>
  <c r="F89" i="99"/>
  <c r="L89" i="99" s="1"/>
  <c r="K63" i="99"/>
  <c r="F63" i="99"/>
  <c r="L63" i="99" s="1"/>
  <c r="K37" i="99"/>
  <c r="F37" i="99"/>
  <c r="K121" i="99"/>
  <c r="F121" i="99"/>
  <c r="L121" i="99" s="1"/>
  <c r="K52" i="99"/>
  <c r="F52" i="99"/>
  <c r="L52" i="99" s="1"/>
  <c r="H16" i="101"/>
  <c r="E62" i="99"/>
  <c r="F123" i="99"/>
  <c r="L123" i="99" s="1"/>
  <c r="K123" i="99"/>
  <c r="K106" i="99"/>
  <c r="F106" i="99"/>
  <c r="L106" i="99" s="1"/>
  <c r="K62" i="99" l="1"/>
  <c r="F62" i="99"/>
  <c r="L62" i="99" s="1"/>
  <c r="K105" i="99"/>
  <c r="F105" i="99"/>
  <c r="L105" i="99" s="1"/>
  <c r="L201" i="102"/>
  <c r="E33" i="101"/>
  <c r="L9" i="99"/>
  <c r="L27" i="99" s="1"/>
  <c r="F27" i="99"/>
  <c r="E6" i="98" s="1"/>
  <c r="L148" i="102"/>
  <c r="E25" i="101"/>
  <c r="L37" i="99"/>
  <c r="L75" i="99" s="1"/>
  <c r="F75" i="99"/>
  <c r="E7" i="98" s="1"/>
  <c r="K6" i="98" l="1"/>
  <c r="F6" i="98"/>
  <c r="H33" i="101"/>
  <c r="E127" i="99"/>
  <c r="K7" i="98"/>
  <c r="F7" i="98"/>
  <c r="L7" i="98" s="1"/>
  <c r="H25" i="101"/>
  <c r="E119" i="99"/>
  <c r="K119" i="99" l="1"/>
  <c r="F119" i="99"/>
  <c r="L119" i="99" s="1"/>
  <c r="L6" i="98"/>
  <c r="K127" i="99"/>
  <c r="F127" i="99"/>
  <c r="L127" i="99" l="1"/>
  <c r="L147" i="99" s="1"/>
  <c r="F147" i="99"/>
  <c r="E8" i="98" s="1"/>
  <c r="K8" i="98" l="1"/>
  <c r="F8" i="98"/>
  <c r="L8" i="98" l="1"/>
  <c r="E5" i="98"/>
  <c r="G79" i="28"/>
  <c r="F79" i="28"/>
  <c r="G61" i="28"/>
  <c r="F61" i="28"/>
  <c r="G60" i="28"/>
  <c r="F60" i="28"/>
  <c r="F58" i="28"/>
  <c r="G57" i="28"/>
  <c r="G58" i="28" s="1"/>
  <c r="G56" i="28"/>
  <c r="G55" i="28"/>
  <c r="G54" i="28"/>
  <c r="G53" i="28"/>
  <c r="G52" i="28"/>
  <c r="G51" i="28"/>
  <c r="G50" i="28"/>
  <c r="G49" i="28"/>
  <c r="G48" i="28"/>
  <c r="G47" i="28"/>
  <c r="G46" i="28"/>
  <c r="G45" i="28"/>
  <c r="G33" i="28"/>
  <c r="F33" i="28"/>
  <c r="G32" i="28"/>
  <c r="G31" i="28"/>
  <c r="G30" i="28"/>
  <c r="G29" i="28"/>
  <c r="G28" i="28"/>
  <c r="G27" i="28"/>
  <c r="G26" i="28"/>
  <c r="G25" i="28"/>
  <c r="G24" i="28"/>
  <c r="F13" i="28"/>
  <c r="G12" i="28"/>
  <c r="G13" i="28" s="1"/>
  <c r="G11" i="28"/>
  <c r="G10" i="28"/>
  <c r="G9" i="28"/>
  <c r="G8" i="28"/>
  <c r="G7" i="28"/>
  <c r="G6" i="28"/>
  <c r="G85" i="27"/>
  <c r="G80" i="27"/>
  <c r="G79" i="27"/>
  <c r="G76" i="27"/>
  <c r="G74" i="27"/>
  <c r="G73" i="27"/>
  <c r="G72" i="27"/>
  <c r="G70" i="27"/>
  <c r="G65" i="27"/>
  <c r="G64" i="27"/>
  <c r="G63" i="27"/>
  <c r="G62" i="27"/>
  <c r="G61" i="27"/>
  <c r="G60" i="27"/>
  <c r="G57" i="27"/>
  <c r="G56" i="27"/>
  <c r="G55" i="27"/>
  <c r="G54" i="27"/>
  <c r="G51" i="27"/>
  <c r="G48" i="27"/>
  <c r="G47" i="27"/>
  <c r="G46" i="27"/>
  <c r="G43" i="27"/>
  <c r="G42" i="27"/>
  <c r="G41" i="27"/>
  <c r="G40" i="27"/>
  <c r="G39" i="27"/>
  <c r="G35" i="27"/>
  <c r="G34" i="27"/>
  <c r="G33" i="27"/>
  <c r="G32" i="27"/>
  <c r="F5" i="98" l="1"/>
  <c r="E6" i="10" s="1"/>
  <c r="K5" i="98"/>
  <c r="D14" i="12"/>
  <c r="D5" i="12"/>
  <c r="A57" i="11"/>
  <c r="A55" i="11"/>
  <c r="A52" i="11"/>
  <c r="L5" i="98" l="1"/>
  <c r="L27" i="98" s="1"/>
  <c r="F27" i="98"/>
  <c r="J8" i="10"/>
  <c r="J7" i="10" s="1"/>
  <c r="H8" i="10"/>
  <c r="H7" i="10" s="1"/>
  <c r="F8" i="10"/>
  <c r="L8" i="10" l="1"/>
  <c r="E30" i="3" s="1"/>
  <c r="K7" i="10"/>
  <c r="K8" i="10"/>
  <c r="F7" i="10" l="1"/>
  <c r="L7" i="10" s="1"/>
  <c r="H6" i="10" l="1"/>
  <c r="G5" i="10" s="1"/>
  <c r="J6" i="10" l="1"/>
  <c r="I5" i="10" s="1"/>
  <c r="J5" i="10" l="1"/>
  <c r="E11" i="3" s="1"/>
  <c r="H5" i="10"/>
  <c r="E8" i="3" l="1"/>
  <c r="J26" i="10"/>
  <c r="H26" i="10"/>
  <c r="E17" i="3" l="1"/>
  <c r="E15" i="3"/>
  <c r="E14" i="3"/>
  <c r="E16" i="3" s="1"/>
  <c r="E9" i="3"/>
  <c r="E10" i="3" l="1"/>
  <c r="E19" i="3" l="1"/>
  <c r="E20" i="3"/>
  <c r="E13" i="3"/>
  <c r="E12" i="3"/>
  <c r="F6" i="10"/>
  <c r="E5" i="10" s="1"/>
  <c r="K6" i="10"/>
  <c r="K5" i="10" l="1"/>
  <c r="L6" i="10"/>
  <c r="F5" i="10" l="1"/>
  <c r="L5" i="10" l="1"/>
  <c r="L26" i="10" s="1"/>
  <c r="E4" i="3"/>
  <c r="E7" i="3" s="1"/>
  <c r="F26" i="10"/>
  <c r="E18" i="3" l="1"/>
  <c r="E21" i="3"/>
  <c r="E22" i="3" l="1"/>
  <c r="E23" i="3" s="1"/>
  <c r="L11" i="12" l="1"/>
  <c r="D11" i="12" s="1"/>
  <c r="L12" i="12"/>
  <c r="D12" i="12" s="1"/>
  <c r="L13" i="12" l="1"/>
  <c r="D13" i="12" s="1"/>
  <c r="E32" i="3" l="1"/>
  <c r="H2" i="3" s="1"/>
  <c r="L10" i="12" l="1"/>
  <c r="D10" i="12" s="1"/>
</calcChain>
</file>

<file path=xl/sharedStrings.xml><?xml version="1.0" encoding="utf-8"?>
<sst xmlns="http://schemas.openxmlformats.org/spreadsheetml/2006/main" count="9068" uniqueCount="1287">
  <si>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</si>
  <si>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</si>
  <si>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</si>
  <si>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</si>
  <si>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</si>
  <si>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</si>
  <si>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</si>
  <si>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</si>
  <si>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</si>
  <si>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</si>
  <si>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</si>
  <si>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</si>
  <si>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</si>
  <si>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</si>
  <si>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</si>
  <si>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</si>
  <si>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</si>
  <si>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</si>
  <si>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</si>
  <si>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/>
  </si>
  <si>
    <t>01</t>
  </si>
  <si>
    <t>0101</t>
  </si>
  <si>
    <t>010101</t>
  </si>
  <si>
    <t>01010101</t>
  </si>
  <si>
    <t>0101010101</t>
  </si>
  <si>
    <t>[ 합           계 ]</t>
  </si>
  <si>
    <t>0101010102</t>
  </si>
  <si>
    <t>01010102</t>
  </si>
  <si>
    <t>0101010201</t>
  </si>
  <si>
    <t>01010103</t>
  </si>
  <si>
    <t>01010104</t>
  </si>
  <si>
    <t>01010105</t>
  </si>
  <si>
    <t>01010106</t>
  </si>
  <si>
    <t>010102</t>
  </si>
  <si>
    <t>01010201</t>
  </si>
  <si>
    <t>01010202</t>
  </si>
  <si>
    <t>01010203</t>
  </si>
  <si>
    <t>0102</t>
  </si>
  <si>
    <t>010201</t>
  </si>
  <si>
    <t>01020101</t>
  </si>
  <si>
    <t>01020103</t>
  </si>
  <si>
    <t>010202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</si>
  <si>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</si>
  <si>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</si>
  <si>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</si>
  <si>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</si>
  <si>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</si>
  <si>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</si>
  <si>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</si>
  <si>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</si>
  <si>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</si>
  <si>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</si>
  <si>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</si>
  <si>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</si>
  <si>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</si>
  <si>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</si>
  <si>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</si>
  <si>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</si>
  <si>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</si>
  <si>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</si>
  <si>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</si>
  <si>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</si>
  <si>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</si>
  <si>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</si>
  <si>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</si>
  <si>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기   계    경   비</t>
  </si>
  <si>
    <t>C4</t>
  </si>
  <si>
    <t>산  재  보  험  료</t>
  </si>
  <si>
    <t>C5</t>
  </si>
  <si>
    <t>고  용  보  험  료</t>
  </si>
  <si>
    <t>노무비 * 1.01%</t>
  </si>
  <si>
    <t>C6</t>
  </si>
  <si>
    <t>국민  건강  보험료</t>
  </si>
  <si>
    <t>C7</t>
  </si>
  <si>
    <t>국민  연금  보험료</t>
  </si>
  <si>
    <t>CB</t>
  </si>
  <si>
    <t>노인장기요양보험료</t>
  </si>
  <si>
    <t>C8</t>
  </si>
  <si>
    <t>퇴직  공제  부금비</t>
  </si>
  <si>
    <t>직접노무비 * 2.3%</t>
  </si>
  <si>
    <t>CA</t>
  </si>
  <si>
    <t>산업안전보건관리비</t>
  </si>
  <si>
    <t>CG</t>
  </si>
  <si>
    <t>기   타    경   비</t>
  </si>
  <si>
    <t>CS</t>
  </si>
  <si>
    <t>S1</t>
  </si>
  <si>
    <t xml:space="preserve">        계</t>
  </si>
  <si>
    <t>D1</t>
  </si>
  <si>
    <t>일  반  관  리  비</t>
  </si>
  <si>
    <t>D2</t>
  </si>
  <si>
    <t>이              윤</t>
  </si>
  <si>
    <t>D9</t>
  </si>
  <si>
    <t>공   급    가   액</t>
  </si>
  <si>
    <t>DB</t>
  </si>
  <si>
    <t>부  가  가  치  세</t>
  </si>
  <si>
    <t>공급가액 * 10%</t>
  </si>
  <si>
    <t>DD</t>
  </si>
  <si>
    <t>소방시설공사업 배상책임공제</t>
  </si>
  <si>
    <t>DH</t>
  </si>
  <si>
    <t>도      급      액</t>
  </si>
  <si>
    <t>S2</t>
  </si>
  <si>
    <t>총   공   사    비</t>
  </si>
  <si>
    <t>0101  소방기계공사</t>
    <phoneticPr fontId="1" type="noConversion"/>
  </si>
  <si>
    <t>0102  소방전기공사</t>
    <phoneticPr fontId="1" type="noConversion"/>
  </si>
  <si>
    <t>금액:</t>
    <phoneticPr fontId="1" type="noConversion"/>
  </si>
  <si>
    <t>관 급  자  재  비</t>
    <phoneticPr fontId="1" type="noConversion"/>
  </si>
  <si>
    <t>365일(12개월) / 15일 = 25일 * 1회단가</t>
    <phoneticPr fontId="1" type="noConversion"/>
  </si>
  <si>
    <t>25일 * 231,000</t>
    <phoneticPr fontId="1" type="noConversion"/>
  </si>
  <si>
    <t>재해 예방 기술 지도비</t>
    <phoneticPr fontId="1" type="noConversion"/>
  </si>
  <si>
    <t>CC</t>
  </si>
  <si>
    <t>석면분담금</t>
  </si>
  <si>
    <t>노무비 * 0.006%</t>
  </si>
  <si>
    <t>CE</t>
  </si>
  <si>
    <t>임금채권부담금</t>
  </si>
  <si>
    <t>노무비 * 0.09%</t>
  </si>
  <si>
    <t>직접노무비 * 17.5%</t>
  </si>
  <si>
    <t>노무비 * 3.56%</t>
  </si>
  <si>
    <t>직접노무비 * 3.595%</t>
  </si>
  <si>
    <t>직접노무비 * 4.75%</t>
  </si>
  <si>
    <t>건강보험료 * 13.14%</t>
  </si>
  <si>
    <t>(총원가+관급자재비)*0.364%</t>
  </si>
  <si>
    <t>-    목     차    -</t>
    <phoneticPr fontId="13" type="noConversion"/>
  </si>
  <si>
    <t>설   계    내   역   서</t>
    <phoneticPr fontId="13" type="noConversion"/>
  </si>
  <si>
    <t>공   사    시   방   서</t>
    <phoneticPr fontId="13" type="noConversion"/>
  </si>
  <si>
    <t>설   계   도   면(별책)</t>
    <phoneticPr fontId="13" type="noConversion"/>
  </si>
  <si>
    <t>설    계    내    역    서</t>
    <phoneticPr fontId="13" type="noConversion"/>
  </si>
  <si>
    <t>과 장</t>
    <phoneticPr fontId="20" type="noConversion"/>
  </si>
  <si>
    <t>담 당</t>
    <phoneticPr fontId="20" type="noConversion"/>
  </si>
  <si>
    <t>심사자</t>
    <phoneticPr fontId="20" type="noConversion"/>
  </si>
  <si>
    <t>설계자</t>
    <phoneticPr fontId="20" type="noConversion"/>
  </si>
  <si>
    <t>조사자</t>
    <phoneticPr fontId="20" type="noConversion"/>
  </si>
  <si>
    <t xml:space="preserve">공 사 명 </t>
    <phoneticPr fontId="13" type="noConversion"/>
  </si>
  <si>
    <t>:</t>
    <phoneticPr fontId="13" type="noConversion"/>
  </si>
  <si>
    <t>◎</t>
    <phoneticPr fontId="20" type="noConversion"/>
  </si>
  <si>
    <t>위    치</t>
    <phoneticPr fontId="13" type="noConversion"/>
  </si>
  <si>
    <t>규    모</t>
    <phoneticPr fontId="13" type="noConversion"/>
  </si>
  <si>
    <t>소방공사</t>
    <phoneticPr fontId="13" type="noConversion"/>
  </si>
  <si>
    <t>총공사비</t>
    <phoneticPr fontId="13" type="noConversion"/>
  </si>
  <si>
    <t>공급가액</t>
  </si>
  <si>
    <t>부가가치세</t>
  </si>
  <si>
    <t xml:space="preserve">도급액   </t>
  </si>
  <si>
    <t>재해 예방 기술 지도비</t>
    <phoneticPr fontId="13" type="noConversion"/>
  </si>
  <si>
    <t>1) 내       역      서</t>
    <phoneticPr fontId="13" type="noConversion"/>
  </si>
  <si>
    <t>2026년도</t>
    <phoneticPr fontId="13" type="noConversion"/>
  </si>
  <si>
    <t>계 * 8%</t>
    <phoneticPr fontId="1" type="noConversion"/>
  </si>
  <si>
    <t>2026 . 07.</t>
    <phoneticPr fontId="13" type="noConversion"/>
  </si>
  <si>
    <t>2026년 07월</t>
    <phoneticPr fontId="13" type="noConversion"/>
  </si>
  <si>
    <t>0101  지하 1층 설치공사</t>
  </si>
  <si>
    <t>0102  지상 5층 전면부 설치공사</t>
  </si>
  <si>
    <t>0103  지상 5층 후면부 설치공사</t>
  </si>
  <si>
    <t>0103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</si>
  <si>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</si>
  <si>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</si>
  <si>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</si>
  <si>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</si>
  <si>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</si>
  <si>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</si>
  <si>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</si>
  <si>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</si>
  <si>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</si>
  <si>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</si>
  <si>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</si>
  <si>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</si>
  <si>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</si>
  <si>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</si>
  <si>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</si>
  <si>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</si>
  <si>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</si>
  <si>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</si>
  <si>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</si>
  <si>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</si>
  <si>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</si>
  <si>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</si>
  <si>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</si>
  <si>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</si>
  <si>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</si>
  <si>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</si>
  <si>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</si>
  <si>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</si>
  <si>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</si>
  <si>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</si>
  <si>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</si>
  <si>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배관용탄소강관</t>
  </si>
  <si>
    <t>배관용탄소강관, SPP(백관), ∮50mm, 반제품</t>
  </si>
  <si>
    <t>M</t>
  </si>
  <si>
    <t>F</t>
  </si>
  <si>
    <t>T</t>
  </si>
  <si>
    <t>배관용탄소강관, SPP(백관), ∮40mm, 반제품</t>
  </si>
  <si>
    <t>배관용탄소강관, SPP(백관), ∮32mm, 반제품</t>
  </si>
  <si>
    <t>배관용탄소강관, SPP(백관), ∮25mm, 반제품</t>
  </si>
  <si>
    <t>잡재료비</t>
  </si>
  <si>
    <t>주재료비의 3%</t>
  </si>
  <si>
    <t>식</t>
  </si>
  <si>
    <t>관보온(고무발포)</t>
  </si>
  <si>
    <t>25t*D50</t>
  </si>
  <si>
    <t>호표 1</t>
  </si>
  <si>
    <t>25t*D40</t>
  </si>
  <si>
    <t>호표 2</t>
  </si>
  <si>
    <t>25t*D32</t>
  </si>
  <si>
    <t>호표 3</t>
  </si>
  <si>
    <t>25t*D25</t>
  </si>
  <si>
    <t>호표 4</t>
  </si>
  <si>
    <t>나사식강관제관이음쇠</t>
  </si>
  <si>
    <t>나사식강관제관이음쇠, ∮50mm, 백엘보, 나사</t>
  </si>
  <si>
    <t>개</t>
  </si>
  <si>
    <t>나사식강관제관이음쇠, ∮50mm, 백티, 나사</t>
  </si>
  <si>
    <t>나사식강관제관이음쇠, ∮40mm, 백티, 나사</t>
  </si>
  <si>
    <t>나사식강관제관이음쇠, ∮32mm, 백티, 나사</t>
  </si>
  <si>
    <t>나사식강관제관이음쇠, ∮25mm, 백티, 나사</t>
  </si>
  <si>
    <t>용접식강관이음쇠</t>
  </si>
  <si>
    <t>용접식강관이음쇠, ∮100mm, 백리듀서, 용접</t>
  </si>
  <si>
    <t>용접식강관이음쇠, ∮80mm, 백리듀서, 용접</t>
  </si>
  <si>
    <t>용접식강관이음쇠, ∮65mm, 백리듀서, 용접</t>
  </si>
  <si>
    <t>나사식강관제관이음쇠, ∮50mm, 백리듀서, 나사</t>
  </si>
  <si>
    <t>나사식강관제관이음쇠, ∮40mm, 백리듀서, 나사</t>
  </si>
  <si>
    <t>나사식강관제관이음쇠, ∮32mm, 백리듀서, 나사</t>
  </si>
  <si>
    <t>일반행거(달대볼트)</t>
  </si>
  <si>
    <t>D50</t>
  </si>
  <si>
    <t>개소</t>
  </si>
  <si>
    <t>호표 5</t>
  </si>
  <si>
    <t>D40</t>
  </si>
  <si>
    <t>호표 6</t>
  </si>
  <si>
    <t>D32</t>
  </si>
  <si>
    <t>호표 7</t>
  </si>
  <si>
    <t>D25</t>
  </si>
  <si>
    <t>호표 8</t>
  </si>
  <si>
    <t>소방용헤드</t>
  </si>
  <si>
    <t>스프링클러, 플러쉬 조기반응형, 72℃(하)</t>
  </si>
  <si>
    <t>스프링클러, 플러쉬 조기반응형, 103℃(하)</t>
  </si>
  <si>
    <t>SP후렉시블관</t>
  </si>
  <si>
    <t>SP후렉시블관, 2500MM, KFI인증</t>
  </si>
  <si>
    <t>나사식강관제관이음쇠, ∮25mm, 백캡, 나사</t>
  </si>
  <si>
    <t>수동식소화기</t>
  </si>
  <si>
    <t>수동식소화기, 자동확산소화기3.3kg</t>
  </si>
  <si>
    <t>배관용탄소강관 - 철거</t>
  </si>
  <si>
    <t>호표 9</t>
  </si>
  <si>
    <t>호표 10</t>
  </si>
  <si>
    <t>호표 11</t>
  </si>
  <si>
    <t>호표 12</t>
  </si>
  <si>
    <t>스프링클러헤드 - 철거</t>
  </si>
  <si>
    <t>폐쇄형, 플러쉬, 72℃</t>
  </si>
  <si>
    <t>호표 13</t>
  </si>
  <si>
    <t>보통인부</t>
  </si>
  <si>
    <t>일반공사 직종</t>
  </si>
  <si>
    <t>인</t>
  </si>
  <si>
    <t>배관공</t>
  </si>
  <si>
    <t>공구손료</t>
  </si>
  <si>
    <t>인력품의 2%</t>
  </si>
  <si>
    <t>TOTAL</t>
  </si>
  <si>
    <t>나사식강관제관이음쇠, ∮40mm, 백엘보, 나사</t>
  </si>
  <si>
    <t>나사식강관제관이음쇠, ∮32mm, 백엘보, 나사</t>
  </si>
  <si>
    <t>나사식강관제관이음쇠, ∮25mm, 백엘보, 나사</t>
  </si>
  <si>
    <t>배관용탄소강관, SPP(백관), ∮100mm, 반제품</t>
  </si>
  <si>
    <t>배관용탄소강관, SPP(백관), ∮65mm, 반제품</t>
  </si>
  <si>
    <t>25t*D100</t>
  </si>
  <si>
    <t>호표 14</t>
  </si>
  <si>
    <t>25t*D65</t>
  </si>
  <si>
    <t>호표 15</t>
  </si>
  <si>
    <t>용접식강관이음쇠, ∮100mm, 백엘보, 용접</t>
  </si>
  <si>
    <t>용접식강관이음쇠, ∮150mm, 백티, 용접</t>
  </si>
  <si>
    <t>용접식강관이음쇠, ∮100mm, 백티, 용접</t>
  </si>
  <si>
    <t>용접식강관이음쇠, ∮65mm, 백티, 용접</t>
  </si>
  <si>
    <t>용접식강관이음쇠, ∮150mm, 백리듀서, 용접</t>
  </si>
  <si>
    <t>강관용접접합</t>
  </si>
  <si>
    <t>D100</t>
  </si>
  <si>
    <t>호표 16</t>
  </si>
  <si>
    <t>D65</t>
  </si>
  <si>
    <t>호표 17</t>
  </si>
  <si>
    <t>호표 18</t>
  </si>
  <si>
    <t>호표 19</t>
  </si>
  <si>
    <t>옥내소화전(노출형)STS</t>
  </si>
  <si>
    <t>650x1200x180(STS)</t>
  </si>
  <si>
    <t>호표 20</t>
  </si>
  <si>
    <t>녹막이페인트 붓칠</t>
  </si>
  <si>
    <t>철재면, 2회 1종</t>
  </si>
  <si>
    <t>M2</t>
  </si>
  <si>
    <t>호표 21</t>
  </si>
  <si>
    <t>압력배관용탄소강관-철거</t>
  </si>
  <si>
    <t>압력배관용탄소강관, 백관(SCH40), ∮100mm</t>
  </si>
  <si>
    <t>호표 22</t>
  </si>
  <si>
    <t>압력배관용탄소강관, 백관(SCH40), ∮65mm</t>
  </si>
  <si>
    <t>호표 23</t>
  </si>
  <si>
    <t>압력배관용탄소강관, 백관(SCH40), ∮50mm</t>
  </si>
  <si>
    <t>호표 24</t>
  </si>
  <si>
    <t>압력배관용탄소강관, 백관(SCH40), ∮32mm</t>
  </si>
  <si>
    <t>호표 25</t>
  </si>
  <si>
    <t>압력배관용탄소강관, 백관(SCH40), ∮25mm</t>
  </si>
  <si>
    <t>호표 26</t>
  </si>
  <si>
    <t>동관-철거</t>
  </si>
  <si>
    <t>호표 27</t>
  </si>
  <si>
    <t>방출노즐-철거</t>
  </si>
  <si>
    <t>EA</t>
  </si>
  <si>
    <t>호표 28</t>
  </si>
  <si>
    <t>맹후렌지</t>
  </si>
  <si>
    <t>호표 29</t>
  </si>
  <si>
    <t>공 량 산 출 근 거 서</t>
  </si>
  <si>
    <t>코  드</t>
  </si>
  <si>
    <t>품 셈 목 록</t>
  </si>
  <si>
    <t>수  량</t>
  </si>
  <si>
    <t>할증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</si>
  <si>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</si>
  <si>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</si>
  <si>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</si>
  <si>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</si>
  <si>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</si>
  <si>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</si>
  <si>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</si>
  <si>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번  호</t>
  </si>
  <si>
    <t>비    고</t>
  </si>
  <si>
    <t>01 지하 1층 설치공사</t>
  </si>
  <si>
    <t>기계 1-1-2</t>
  </si>
  <si>
    <t>노임 1</t>
  </si>
  <si>
    <t>0.027*1</t>
  </si>
  <si>
    <t>노임 5</t>
  </si>
  <si>
    <t>0.081*1</t>
  </si>
  <si>
    <t>0.022*1</t>
  </si>
  <si>
    <t>0.067*1</t>
  </si>
  <si>
    <t>0.02*1</t>
  </si>
  <si>
    <t>0.06*1</t>
  </si>
  <si>
    <t>0.017*1</t>
  </si>
  <si>
    <t>0.05*1</t>
  </si>
  <si>
    <t>0.037*1</t>
  </si>
  <si>
    <t>0.092*1</t>
  </si>
  <si>
    <t>소방-6-3-2</t>
  </si>
  <si>
    <t>0.029*1</t>
  </si>
  <si>
    <t>0.046*1</t>
  </si>
  <si>
    <t>02 지상 5층 전면부 설치공사</t>
  </si>
  <si>
    <t>03 지상 5층 후면부 설치공사</t>
  </si>
  <si>
    <t>0.056*1</t>
  </si>
  <si>
    <t>0.167*1</t>
  </si>
  <si>
    <t>0.033*1</t>
  </si>
  <si>
    <t>0.1*1</t>
  </si>
  <si>
    <t>일 위 대 가 목 록</t>
  </si>
  <si>
    <t>재 료 비</t>
  </si>
  <si>
    <t>노 무 비</t>
  </si>
  <si>
    <t>경    비</t>
  </si>
  <si>
    <t>합    계</t>
  </si>
  <si>
    <t>노임계수</t>
  </si>
  <si>
    <t>품셈개요</t>
  </si>
  <si>
    <t>장비일위</t>
  </si>
  <si>
    <t>녹막이 페인트칠</t>
  </si>
  <si>
    <t>철재면 2회 노무비</t>
  </si>
  <si>
    <t>호표 30</t>
  </si>
  <si>
    <t>녹막이 페인트칠 재료비(20년 품셈기준)</t>
  </si>
  <si>
    <t>철재면, 2회, 1종</t>
  </si>
  <si>
    <t>호표 31</t>
  </si>
  <si>
    <t>강관전기아크용접</t>
  </si>
  <si>
    <t>호표 32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</si>
  <si>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</si>
  <si>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</si>
  <si>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</si>
  <si>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</si>
  <si>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</si>
  <si>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</si>
  <si>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</si>
  <si>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</si>
  <si>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</si>
  <si>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관보온재</t>
  </si>
  <si>
    <t>고무발포, 25t*D50</t>
  </si>
  <si>
    <t>고무발포단열재</t>
  </si>
  <si>
    <t>고무발포단열재, 본드, 고무발포용</t>
  </si>
  <si>
    <t>kg</t>
  </si>
  <si>
    <t>보온공</t>
  </si>
  <si>
    <t>인력품의 3%</t>
  </si>
  <si>
    <t xml:space="preserve"> [ 합          계 ]</t>
  </si>
  <si>
    <t>고무발포, 25t*D40</t>
  </si>
  <si>
    <t>고무발포, 25t*D32</t>
  </si>
  <si>
    <t>고무발포, 25t*D25</t>
  </si>
  <si>
    <t>지지행어</t>
  </si>
  <si>
    <t>지지행어, 파이프행어(일반), ∮50mm</t>
  </si>
  <si>
    <t>행어볼트</t>
  </si>
  <si>
    <t>행어볼트, 아연도금, M10*1000</t>
  </si>
  <si>
    <t>스트롱앵커</t>
  </si>
  <si>
    <t>스트롱앵커, M10, 9.5mm</t>
  </si>
  <si>
    <t>지지행어, 파이프행어(일반), ∮40mm</t>
  </si>
  <si>
    <t>지지행어, 파이프행어(일반), ∮32mm</t>
  </si>
  <si>
    <t>지지행어, 파이프행어(일반), ∮25mm</t>
  </si>
  <si>
    <t>고무발포, 25t*D100</t>
  </si>
  <si>
    <t>고무발포, 25t*D65</t>
  </si>
  <si>
    <t>용접공</t>
  </si>
  <si>
    <t>지지행어, 파이프행어(일반), ∮100mm</t>
  </si>
  <si>
    <t>행어볼트, 아연도금, M14*1000</t>
  </si>
  <si>
    <t>스트롱앵커, M13, 12.7mm</t>
  </si>
  <si>
    <t>지지행어, 파이프행어(일반), ∮65mm</t>
  </si>
  <si>
    <t>소화전함</t>
  </si>
  <si>
    <t>소화전함, 스타코, 옥내, 노출형, 스테인리스판, 640*1190*180mm</t>
  </si>
  <si>
    <t>소방용밸브</t>
  </si>
  <si>
    <t>소방용밸브, 앵글밸브, D40</t>
  </si>
  <si>
    <t>소화용호스</t>
  </si>
  <si>
    <t>소화용호스, 소방호스, D40*15</t>
  </si>
  <si>
    <t>권</t>
  </si>
  <si>
    <t>소방호스용노즐</t>
  </si>
  <si>
    <t>소방호스용노즐, 직/분사형, ∮40mm</t>
  </si>
  <si>
    <t>호스걸이</t>
  </si>
  <si>
    <t>회전식</t>
  </si>
  <si>
    <t>특별인부</t>
  </si>
  <si>
    <t>플랜트배관공</t>
  </si>
  <si>
    <t>플랜트용접공</t>
  </si>
  <si>
    <t>맹플랜지</t>
  </si>
  <si>
    <t>플랜지, ∮100mm*1.96MPa, 맹플랜지</t>
  </si>
  <si>
    <t>볼트+너트</t>
  </si>
  <si>
    <t>M16*65L</t>
  </si>
  <si>
    <t>SET</t>
  </si>
  <si>
    <t>평와셔</t>
  </si>
  <si>
    <t>평와셔, 호칭경 16mm</t>
  </si>
  <si>
    <t>패킹</t>
  </si>
  <si>
    <t>패킹, 플랜지용, ∮100mm</t>
  </si>
  <si>
    <t>도장공</t>
  </si>
  <si>
    <t>공구손료 및 잡재료비</t>
  </si>
  <si>
    <t>방청페인트</t>
  </si>
  <si>
    <t>방청페인트, KSM6030-1종1류, 광명단페인트</t>
  </si>
  <si>
    <t>L</t>
  </si>
  <si>
    <t>시너</t>
  </si>
  <si>
    <t>시너, KSM6060, 1종</t>
  </si>
  <si>
    <t>연강용피복아크용접봉</t>
  </si>
  <si>
    <t>연강용피복아크용접봉, CS-200, ∮4.0mm</t>
  </si>
  <si>
    <t>소요전력</t>
  </si>
  <si>
    <t>kwh</t>
  </si>
  <si>
    <t>단 가 대 비 표</t>
  </si>
  <si>
    <t>규격</t>
  </si>
  <si>
    <t>품목구분</t>
  </si>
  <si>
    <t>노임구분</t>
  </si>
  <si>
    <t>소수점처리</t>
  </si>
  <si>
    <t>조달청가격</t>
  </si>
  <si>
    <t>PAGE</t>
  </si>
  <si>
    <t>거래가격</t>
  </si>
  <si>
    <t>유통물가</t>
  </si>
  <si>
    <t>조사가격1</t>
  </si>
  <si>
    <t>조사가격2</t>
  </si>
  <si>
    <t>적용단가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</si>
  <si>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</si>
  <si>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</si>
  <si>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</si>
  <si>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</si>
  <si>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</si>
  <si>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</si>
  <si>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</si>
  <si>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</si>
  <si>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</si>
  <si>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</si>
  <si>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</si>
  <si>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자재 12</t>
  </si>
  <si>
    <t>자재 13</t>
  </si>
  <si>
    <t>자재 14</t>
  </si>
  <si>
    <t>자재 15</t>
  </si>
  <si>
    <t>자재 16</t>
  </si>
  <si>
    <t>자재 17</t>
  </si>
  <si>
    <t>자재 18</t>
  </si>
  <si>
    <t>자재 19</t>
  </si>
  <si>
    <t>자재 20</t>
  </si>
  <si>
    <t>자재 21</t>
  </si>
  <si>
    <t>자재 22</t>
  </si>
  <si>
    <t>자재 23</t>
  </si>
  <si>
    <t>자재 24</t>
  </si>
  <si>
    <t>자재 25</t>
  </si>
  <si>
    <t>자재 26</t>
  </si>
  <si>
    <t>자재 27</t>
  </si>
  <si>
    <t>자재 28</t>
  </si>
  <si>
    <t>자재 29</t>
  </si>
  <si>
    <t>자재 30</t>
  </si>
  <si>
    <t>자재 31</t>
  </si>
  <si>
    <t>자재 32</t>
  </si>
  <si>
    <t>자재 33</t>
  </si>
  <si>
    <t>자재 34</t>
  </si>
  <si>
    <t>자재 35</t>
  </si>
  <si>
    <t>자재 36</t>
  </si>
  <si>
    <t>자재 37</t>
  </si>
  <si>
    <t>자재 38</t>
  </si>
  <si>
    <t>자재 39</t>
  </si>
  <si>
    <t>자재 40</t>
  </si>
  <si>
    <t>자재 41</t>
  </si>
  <si>
    <t>자재 42</t>
  </si>
  <si>
    <t>자재 43</t>
  </si>
  <si>
    <t>자재 44</t>
  </si>
  <si>
    <t>자재 45</t>
  </si>
  <si>
    <t>자재 46</t>
  </si>
  <si>
    <t>자재 47</t>
  </si>
  <si>
    <t>자재 48</t>
  </si>
  <si>
    <t>자재 49</t>
  </si>
  <si>
    <t>자재 50</t>
  </si>
  <si>
    <t>자재 51</t>
  </si>
  <si>
    <t>자재 52</t>
  </si>
  <si>
    <t>자재 53</t>
  </si>
  <si>
    <t>자재 54</t>
  </si>
  <si>
    <t>자재 55</t>
  </si>
  <si>
    <t>자재 56</t>
  </si>
  <si>
    <t>자재 57</t>
  </si>
  <si>
    <t>자재 58</t>
  </si>
  <si>
    <t>자재 59</t>
  </si>
  <si>
    <t>자재 60</t>
  </si>
  <si>
    <t>B</t>
  </si>
  <si>
    <t>노임 2</t>
  </si>
  <si>
    <t>노임 3</t>
  </si>
  <si>
    <t>노임 4</t>
  </si>
  <si>
    <t>노임 6</t>
  </si>
  <si>
    <t>노임 7</t>
  </si>
  <si>
    <t>노임 8</t>
  </si>
  <si>
    <t>30일 미만</t>
    <phoneticPr fontId="1" type="noConversion"/>
  </si>
  <si>
    <t>(재료비+직노+관급자재비) * 2.07%</t>
    <phoneticPr fontId="1" type="noConversion"/>
  </si>
  <si>
    <t>특수건설공사(소방)</t>
    <phoneticPr fontId="1" type="noConversion"/>
  </si>
  <si>
    <t>(재료비+노무비) * 5.0%</t>
    <phoneticPr fontId="1" type="noConversion"/>
  </si>
  <si>
    <t>수   량   산   출   조   사   서</t>
    <phoneticPr fontId="13" type="noConversion"/>
  </si>
  <si>
    <t xml:space="preserve"> 1.소방 설비 공사(기계)</t>
    <phoneticPr fontId="18" type="noConversion"/>
  </si>
  <si>
    <t xml:space="preserve">  품 명 </t>
    <phoneticPr fontId="13" type="noConversion"/>
  </si>
  <si>
    <t>규       격</t>
    <phoneticPr fontId="13" type="noConversion"/>
  </si>
  <si>
    <t xml:space="preserve"> 단위 </t>
    <phoneticPr fontId="13" type="noConversion"/>
  </si>
  <si>
    <t>구 간</t>
    <phoneticPr fontId="13" type="noConversion"/>
  </si>
  <si>
    <t xml:space="preserve">산   출   기   초 </t>
    <phoneticPr fontId="13" type="noConversion"/>
  </si>
  <si>
    <t>산출량</t>
    <phoneticPr fontId="13" type="noConversion"/>
  </si>
  <si>
    <t>비    고</t>
    <phoneticPr fontId="20" type="noConversion"/>
  </si>
  <si>
    <t xml:space="preserve"> 1-1. 지하 1층</t>
    <phoneticPr fontId="20" type="noConversion"/>
  </si>
  <si>
    <t>백관(KSD3507)</t>
    <phoneticPr fontId="18" type="noConversion"/>
  </si>
  <si>
    <t>50A</t>
    <phoneticPr fontId="18" type="noConversion"/>
  </si>
  <si>
    <t>M</t>
    <phoneticPr fontId="18" type="noConversion"/>
  </si>
  <si>
    <t>40A</t>
    <phoneticPr fontId="18" type="noConversion"/>
  </si>
  <si>
    <t>32A</t>
    <phoneticPr fontId="18" type="noConversion"/>
  </si>
  <si>
    <t>25A</t>
    <phoneticPr fontId="18" type="noConversion"/>
  </si>
  <si>
    <t>엘보(SPP)</t>
    <phoneticPr fontId="18" type="noConversion"/>
  </si>
  <si>
    <t>EA</t>
    <phoneticPr fontId="18" type="noConversion"/>
  </si>
  <si>
    <t>TEE</t>
    <phoneticPr fontId="18" type="noConversion"/>
  </si>
  <si>
    <t>레듀샤</t>
    <phoneticPr fontId="18" type="noConversion"/>
  </si>
  <si>
    <t>100A</t>
    <phoneticPr fontId="18" type="noConversion"/>
  </si>
  <si>
    <t>80A</t>
    <phoneticPr fontId="18" type="noConversion"/>
  </si>
  <si>
    <t>65A</t>
    <phoneticPr fontId="18" type="noConversion"/>
  </si>
  <si>
    <t>SP헤드-하향식</t>
    <phoneticPr fontId="18" type="noConversion"/>
  </si>
  <si>
    <t>폐쇄형 플러쉬15A(72℃)</t>
    <phoneticPr fontId="18" type="noConversion"/>
  </si>
  <si>
    <t>EA</t>
    <phoneticPr fontId="20" type="noConversion"/>
  </si>
  <si>
    <t>폐쇄형 플러쉬15A(102℃)</t>
    <phoneticPr fontId="18" type="noConversion"/>
  </si>
  <si>
    <t>후렉시블관(승인제품)</t>
    <phoneticPr fontId="18" type="noConversion"/>
  </si>
  <si>
    <t>2500L</t>
    <phoneticPr fontId="18" type="noConversion"/>
  </si>
  <si>
    <t>CAP(나사식)</t>
    <phoneticPr fontId="18" type="noConversion"/>
  </si>
  <si>
    <t>소화기</t>
    <phoneticPr fontId="18" type="noConversion"/>
  </si>
  <si>
    <t>자동확산3.0kg</t>
    <phoneticPr fontId="18" type="noConversion"/>
  </si>
  <si>
    <t>백관(KSD3507)-철거</t>
    <phoneticPr fontId="18" type="noConversion"/>
  </si>
  <si>
    <t>SP헤드-철거</t>
    <phoneticPr fontId="18" type="noConversion"/>
  </si>
  <si>
    <t xml:space="preserve"> 1-2. 5층 전면부</t>
    <phoneticPr fontId="20" type="noConversion"/>
  </si>
  <si>
    <t>(1.0)*7+(2.0)*1</t>
    <phoneticPr fontId="18" type="noConversion"/>
  </si>
  <si>
    <t>(3.5)*5+(4+1+2+12)+(4.0)*2+(3.0)*2+(6.5)*1+(4.5)*4+(14)*1</t>
    <phoneticPr fontId="18" type="noConversion"/>
  </si>
  <si>
    <t>(2.0)*4+3+(3.0)*3+(6.0)*1+(2.5)*6+(1.0)*2</t>
    <phoneticPr fontId="18" type="noConversion"/>
  </si>
  <si>
    <t>(4.5)*6+12+(5.5)*2+(5.0)*3+(3.5)*3+(4.0)*2+(9.0)*1+(6.0)*1</t>
    <phoneticPr fontId="18" type="noConversion"/>
  </si>
  <si>
    <t>2+2</t>
    <phoneticPr fontId="18" type="noConversion"/>
  </si>
  <si>
    <t>(1)*7+(2)*1</t>
    <phoneticPr fontId="18" type="noConversion"/>
  </si>
  <si>
    <t>1+(2)*15</t>
    <phoneticPr fontId="18" type="noConversion"/>
  </si>
  <si>
    <t>(2)*1+(1)*14</t>
    <phoneticPr fontId="18" type="noConversion"/>
  </si>
  <si>
    <t>(4)*1+(2)*16</t>
    <phoneticPr fontId="18" type="noConversion"/>
  </si>
  <si>
    <t>((1)*7+(2)*1)*2</t>
    <phoneticPr fontId="18" type="noConversion"/>
  </si>
  <si>
    <t>1+(2)*15*2</t>
    <phoneticPr fontId="18" type="noConversion"/>
  </si>
  <si>
    <t>((2)*1+(1)*14)*2</t>
    <phoneticPr fontId="18" type="noConversion"/>
  </si>
  <si>
    <t>88+3</t>
    <phoneticPr fontId="18" type="noConversion"/>
  </si>
  <si>
    <t>(1.0)*7+(2.0)*4</t>
    <phoneticPr fontId="18" type="noConversion"/>
  </si>
  <si>
    <t>(4.0)*5+(4.5)*7+(4.0)*4</t>
    <phoneticPr fontId="18" type="noConversion"/>
  </si>
  <si>
    <t>(2.5)*12+(1.5)*4</t>
    <phoneticPr fontId="18" type="noConversion"/>
  </si>
  <si>
    <t>(5.5)*5+(5.0)*4+(4.5)*5+(3.5)*4</t>
    <phoneticPr fontId="18" type="noConversion"/>
  </si>
  <si>
    <t xml:space="preserve"> 1-3. 5층 후면부</t>
    <phoneticPr fontId="20" type="noConversion"/>
  </si>
  <si>
    <t>(2+3.5+9.5+11)</t>
    <phoneticPr fontId="18" type="noConversion"/>
  </si>
  <si>
    <t>(13+1)</t>
    <phoneticPr fontId="18" type="noConversion"/>
  </si>
  <si>
    <t>(4+8+3)</t>
    <phoneticPr fontId="18" type="noConversion"/>
  </si>
  <si>
    <t>(2.0)*1</t>
    <phoneticPr fontId="18" type="noConversion"/>
  </si>
  <si>
    <t>(2.5)*1+(2.0)*1+(1.5)*3</t>
    <phoneticPr fontId="18" type="noConversion"/>
  </si>
  <si>
    <t>(8.0)*1+(9.5)*3+(6.5)*3+(9.0)*1+(3.5)*1+(5.5)*5+(5.0)*2+(4.5)*2</t>
    <phoneticPr fontId="18" type="noConversion"/>
  </si>
  <si>
    <t>150A</t>
    <phoneticPr fontId="18" type="noConversion"/>
  </si>
  <si>
    <t>1+6</t>
    <phoneticPr fontId="18" type="noConversion"/>
  </si>
  <si>
    <t>1+(1)*1</t>
    <phoneticPr fontId="18" type="noConversion"/>
  </si>
  <si>
    <t>4+(1)*5</t>
    <phoneticPr fontId="18" type="noConversion"/>
  </si>
  <si>
    <t>7+(3)*2+(4)*10</t>
    <phoneticPr fontId="18" type="noConversion"/>
  </si>
  <si>
    <t>1+(1)*1*2</t>
    <phoneticPr fontId="18" type="noConversion"/>
  </si>
  <si>
    <t>4+(1)*5*2</t>
    <phoneticPr fontId="18" type="noConversion"/>
  </si>
  <si>
    <t>소화전함(40A전용)</t>
    <phoneticPr fontId="18" type="noConversion"/>
  </si>
  <si>
    <t>650x1200x180(외함:STS)</t>
    <phoneticPr fontId="18" type="noConversion"/>
  </si>
  <si>
    <t>12*2</t>
    <phoneticPr fontId="18" type="noConversion"/>
  </si>
  <si>
    <t>수격방지기</t>
    <phoneticPr fontId="13" type="noConversion"/>
  </si>
  <si>
    <t>앵글밸브(청소구)</t>
    <phoneticPr fontId="18" type="noConversion"/>
  </si>
  <si>
    <t xml:space="preserve">                           수   량   산   출   조   사   서</t>
    <phoneticPr fontId="13" type="noConversion"/>
  </si>
  <si>
    <t xml:space="preserve"> 2.소방 설비 공사(전기)</t>
    <phoneticPr fontId="18" type="noConversion"/>
  </si>
  <si>
    <t xml:space="preserve"> 2-1. 지하 1층</t>
    <phoneticPr fontId="20" type="noConversion"/>
  </si>
  <si>
    <t>전선관</t>
    <phoneticPr fontId="20" type="noConversion"/>
  </si>
  <si>
    <t>FLEX.TUB 일반 16C</t>
    <phoneticPr fontId="13" type="noConversion"/>
  </si>
  <si>
    <t>M</t>
    <phoneticPr fontId="20" type="noConversion"/>
  </si>
  <si>
    <t>유도등</t>
    <phoneticPr fontId="18" type="noConversion"/>
  </si>
  <si>
    <t>(2.5+2.5+4+1.5+5+1+2)</t>
    <phoneticPr fontId="18" type="noConversion"/>
  </si>
  <si>
    <t>감지기</t>
    <phoneticPr fontId="18" type="noConversion"/>
  </si>
  <si>
    <t>(18+11+15+5+3)</t>
    <phoneticPr fontId="18" type="noConversion"/>
  </si>
  <si>
    <t>(4)*1.5</t>
    <phoneticPr fontId="18" type="noConversion"/>
  </si>
  <si>
    <t>(10)*1.5</t>
    <phoneticPr fontId="18" type="noConversion"/>
  </si>
  <si>
    <t>저독성난연절연전선</t>
    <phoneticPr fontId="20" type="noConversion"/>
  </si>
  <si>
    <t>HFIX-1.78mm</t>
    <phoneticPr fontId="18" type="noConversion"/>
  </si>
  <si>
    <t>(2.5+2.5+4+1.5+5+1+2)*3+(4)*1.5*3</t>
    <phoneticPr fontId="18" type="noConversion"/>
  </si>
  <si>
    <t>HFIX-1.38mm</t>
    <phoneticPr fontId="18" type="noConversion"/>
  </si>
  <si>
    <t>(18+11+15+5+3)*4+(10)*1.5*4</t>
    <phoneticPr fontId="18" type="noConversion"/>
  </si>
  <si>
    <t>박스</t>
    <phoneticPr fontId="18" type="noConversion"/>
  </si>
  <si>
    <t>8각 54mm</t>
    <phoneticPr fontId="18" type="noConversion"/>
  </si>
  <si>
    <t>7+1+2+1+4+1</t>
    <phoneticPr fontId="18" type="noConversion"/>
  </si>
  <si>
    <t>박스카바</t>
    <phoneticPr fontId="18" type="noConversion"/>
  </si>
  <si>
    <t>8각 평카바</t>
    <phoneticPr fontId="18" type="noConversion"/>
  </si>
  <si>
    <t>차동식</t>
    <phoneticPr fontId="18" type="noConversion"/>
  </si>
  <si>
    <t>정온식</t>
    <phoneticPr fontId="18" type="noConversion"/>
  </si>
  <si>
    <t>연기</t>
    <phoneticPr fontId="18" type="noConversion"/>
  </si>
  <si>
    <t>전자싸이렌</t>
    <phoneticPr fontId="18" type="noConversion"/>
  </si>
  <si>
    <t>DC-24V</t>
    <phoneticPr fontId="18" type="noConversion"/>
  </si>
  <si>
    <t>고휘도피난구유도등</t>
    <phoneticPr fontId="20" type="noConversion"/>
  </si>
  <si>
    <t>중형(30분용)-LED TYPE</t>
    <phoneticPr fontId="18" type="noConversion"/>
  </si>
  <si>
    <t>비상조명등</t>
    <phoneticPr fontId="20" type="noConversion"/>
  </si>
  <si>
    <t>DC24V(일반형)</t>
    <phoneticPr fontId="18" type="noConversion"/>
  </si>
  <si>
    <t>감지기-철거</t>
    <phoneticPr fontId="18" type="noConversion"/>
  </si>
  <si>
    <t>전자싸이렌-철거</t>
    <phoneticPr fontId="18" type="noConversion"/>
  </si>
  <si>
    <t>피난구유도등-철거</t>
    <phoneticPr fontId="20" type="noConversion"/>
  </si>
  <si>
    <t xml:space="preserve"> 2-2. 5층 전면부</t>
    <phoneticPr fontId="20" type="noConversion"/>
  </si>
  <si>
    <t>시각경보기</t>
    <phoneticPr fontId="18" type="noConversion"/>
  </si>
  <si>
    <t>(2+5+12+18+2+2+3)</t>
    <phoneticPr fontId="18" type="noConversion"/>
  </si>
  <si>
    <t>(3+28+1+2)</t>
    <phoneticPr fontId="18" type="noConversion"/>
  </si>
  <si>
    <t>(9+7+4+11+2+19+5+8+7+4+3+3)</t>
    <phoneticPr fontId="18" type="noConversion"/>
  </si>
  <si>
    <t>(3)*1.5</t>
    <phoneticPr fontId="18" type="noConversion"/>
  </si>
  <si>
    <t>(16)*1.5</t>
    <phoneticPr fontId="18" type="noConversion"/>
  </si>
  <si>
    <t>(2+5+12+18+2+2+3)*2</t>
    <phoneticPr fontId="18" type="noConversion"/>
  </si>
  <si>
    <t>(3+28+1+2)*3+(3)*1.5*3</t>
    <phoneticPr fontId="18" type="noConversion"/>
  </si>
  <si>
    <t>(9+7+4+11+2+19+5+8+7+4+3+3)*4+(16)*1.5*4</t>
    <phoneticPr fontId="18" type="noConversion"/>
  </si>
  <si>
    <t>13+1+2+1+1+2+1</t>
    <phoneticPr fontId="18" type="noConversion"/>
  </si>
  <si>
    <t>피난구유도등-음성점멸</t>
    <phoneticPr fontId="20" type="noConversion"/>
  </si>
  <si>
    <t>시각경보기</t>
    <phoneticPr fontId="20" type="noConversion"/>
  </si>
  <si>
    <t xml:space="preserve"> 2-3. 5층 후면부</t>
    <phoneticPr fontId="20" type="noConversion"/>
  </si>
  <si>
    <t>STEEL 28C</t>
    <phoneticPr fontId="13" type="noConversion"/>
  </si>
  <si>
    <t>간선</t>
    <phoneticPr fontId="18" type="noConversion"/>
  </si>
  <si>
    <t>(3+11+8+3)</t>
    <phoneticPr fontId="18" type="noConversion"/>
  </si>
  <si>
    <t>STEEL 22C</t>
    <phoneticPr fontId="13" type="noConversion"/>
  </si>
  <si>
    <t>(2+10+5+3+2+2+2+2+3)</t>
    <phoneticPr fontId="18" type="noConversion"/>
  </si>
  <si>
    <t>(4+11+3+10+7+2+2+3)</t>
    <phoneticPr fontId="18" type="noConversion"/>
  </si>
  <si>
    <t>감지기+싸이렌</t>
    <phoneticPr fontId="18" type="noConversion"/>
  </si>
  <si>
    <t>(21+9+11+4+2+2+3)+(8+6+3+2+3)</t>
    <phoneticPr fontId="18" type="noConversion"/>
  </si>
  <si>
    <t>(5)*1.5</t>
    <phoneticPr fontId="18" type="noConversion"/>
  </si>
  <si>
    <t>(11)*1.5</t>
    <phoneticPr fontId="18" type="noConversion"/>
  </si>
  <si>
    <t>케이블</t>
    <phoneticPr fontId="20" type="noConversion"/>
  </si>
  <si>
    <t>FR-CVV-SB 1.5sq-1pr</t>
    <phoneticPr fontId="18" type="noConversion"/>
  </si>
  <si>
    <t>(3+11+8+3)*8</t>
    <phoneticPr fontId="18" type="noConversion"/>
  </si>
  <si>
    <t>(2+10+5+3+2+2+2+2+3)*2</t>
    <phoneticPr fontId="18" type="noConversion"/>
  </si>
  <si>
    <t>(4+11+3+10+7+2+2+3)*3+(5)*1.5*3</t>
    <phoneticPr fontId="18" type="noConversion"/>
  </si>
  <si>
    <t>(21+9+11+4+2+2+3)*4+(10)*1.5*4+(8+6+3+2+3)*2+(1)*1.5*2</t>
    <phoneticPr fontId="18" type="noConversion"/>
  </si>
  <si>
    <t>10+1+1+5+1+1+1</t>
    <phoneticPr fontId="18" type="noConversion"/>
  </si>
  <si>
    <t>발신기 SET</t>
    <phoneticPr fontId="18" type="noConversion"/>
  </si>
  <si>
    <t>B L P(소화전겸용)</t>
    <phoneticPr fontId="18" type="noConversion"/>
  </si>
  <si>
    <t>중계기</t>
    <phoneticPr fontId="18" type="noConversion"/>
  </si>
  <si>
    <t xml:space="preserve"> 2/2 감시제어</t>
    <phoneticPr fontId="18" type="noConversion"/>
  </si>
  <si>
    <t>R형 수신반</t>
    <phoneticPr fontId="18" type="noConversion"/>
  </si>
  <si>
    <t>프로그램 수정</t>
    <phoneticPr fontId="18" type="noConversion"/>
  </si>
  <si>
    <t>고휘도통로유도등</t>
    <phoneticPr fontId="20" type="noConversion"/>
  </si>
  <si>
    <t>소형(30분용)-LED TYPE</t>
    <phoneticPr fontId="18" type="noConversion"/>
  </si>
  <si>
    <t>유도표지판</t>
    <phoneticPr fontId="20" type="noConversion"/>
  </si>
  <si>
    <t>완강기용</t>
    <phoneticPr fontId="18" type="noConversion"/>
  </si>
  <si>
    <t>시각경보기전원반</t>
    <phoneticPr fontId="20" type="noConversion"/>
  </si>
  <si>
    <t>15A</t>
    <phoneticPr fontId="18" type="noConversion"/>
  </si>
  <si>
    <t>방출표시등-철거</t>
    <phoneticPr fontId="18" type="noConversion"/>
  </si>
  <si>
    <t>수동조작함-철거</t>
    <phoneticPr fontId="18" type="noConversion"/>
  </si>
  <si>
    <t>발신기 SET-철거</t>
    <phoneticPr fontId="18" type="noConversion"/>
  </si>
  <si>
    <t>B L P(단독형)</t>
    <phoneticPr fontId="18" type="noConversion"/>
  </si>
  <si>
    <t>중계기-철거</t>
    <phoneticPr fontId="18" type="noConversion"/>
  </si>
  <si>
    <t>1-1) 내    역   서 ( 소 방 기 계 )</t>
    <phoneticPr fontId="13" type="noConversion"/>
  </si>
  <si>
    <t>1-2) 내    역   서 ( 소 방 전 기 )</t>
    <phoneticPr fontId="13" type="noConversion"/>
  </si>
  <si>
    <t>2)  수  량  산  출  서</t>
    <phoneticPr fontId="13" type="noConversion"/>
  </si>
  <si>
    <t>광주광역시 서구 내방로 111</t>
    <phoneticPr fontId="13" type="noConversion"/>
  </si>
  <si>
    <t>0104  임시소방시설 설치공사</t>
  </si>
  <si>
    <t>0104</t>
  </si>
  <si>
    <t>수동식소화기, 분말소화기(ABC), 4단위, ABC3.3kg</t>
  </si>
  <si>
    <t>소화기받침대</t>
  </si>
  <si>
    <t>소화기받침대, 3.3kg</t>
  </si>
  <si>
    <t>수동식소화기, 대형분말소화기20kg</t>
  </si>
  <si>
    <t>방화포</t>
  </si>
  <si>
    <t>1.8m x 1.8m</t>
  </si>
  <si>
    <t>조</t>
  </si>
  <si>
    <t>04 임시소방시설 설치공사</t>
  </si>
  <si>
    <t>자재 61</t>
  </si>
  <si>
    <t>자재 62</t>
  </si>
  <si>
    <t>자재 63</t>
  </si>
  <si>
    <t>자재 64</t>
  </si>
  <si>
    <t>스프링클러헤드 - 철거  폐쇄형, 플러쉬, 72℃  M     ( 호표 1 )</t>
  </si>
  <si>
    <t>1종금속제가요전선관</t>
  </si>
  <si>
    <t>1종금속제가요전선관, 16mm, 비방수</t>
  </si>
  <si>
    <t>전선관부속품비</t>
  </si>
  <si>
    <t>전선관의 15%</t>
  </si>
  <si>
    <t>저독성난연케이블</t>
  </si>
  <si>
    <t>HFIX, 1.78㎜</t>
  </si>
  <si>
    <t>HFIX, 1.38㎜</t>
  </si>
  <si>
    <t>배관배선의 2%</t>
  </si>
  <si>
    <t>아웃렛박스</t>
  </si>
  <si>
    <t>아웃렛박스, 8각, 54mm</t>
  </si>
  <si>
    <t>아웃렛박스, 커버, 8각, 평형</t>
  </si>
  <si>
    <t>열감지기</t>
  </si>
  <si>
    <t>열감지기, 차동식스포트형</t>
  </si>
  <si>
    <t>열감지기, 정온식스포트형</t>
  </si>
  <si>
    <t>연기감지기</t>
  </si>
  <si>
    <t>연기감지기, 광전식 2종-비축적</t>
  </si>
  <si>
    <t>DC24V</t>
  </si>
  <si>
    <t>피난구유도등</t>
  </si>
  <si>
    <t>중형(단면), 60분용, 피난구유도등, 고휘도, LED</t>
  </si>
  <si>
    <t>중형(양면), 60분용, 피난구유도등, 고휘도, LED</t>
  </si>
  <si>
    <t>비상조명등</t>
  </si>
  <si>
    <t>소방검정품, 배광번호 33 이상제품</t>
  </si>
  <si>
    <t>감지기-철거</t>
  </si>
  <si>
    <t>전자싸이렌-철거</t>
  </si>
  <si>
    <t>피난구유도등-철거</t>
  </si>
  <si>
    <t>내선전공</t>
  </si>
  <si>
    <t>음성점멸유도등</t>
  </si>
  <si>
    <t>중형(단면), 60분용, 고휘도, LED</t>
  </si>
  <si>
    <t>시각경보기</t>
  </si>
  <si>
    <t>SIA-15R/W, 동기형</t>
  </si>
  <si>
    <t>강제전선관</t>
  </si>
  <si>
    <t>강제전선관, 후강전선관, 아연도, 28mm</t>
  </si>
  <si>
    <t>강제전선관, 후강전선관, 아연도, 22mm</t>
  </si>
  <si>
    <t>제어케이블</t>
  </si>
  <si>
    <t>제어케이블, 0.6/1kv, TFR-CVV-SB, 2C*1.5㎟</t>
  </si>
  <si>
    <t>발신기세트</t>
  </si>
  <si>
    <t>옥내소화전내장형</t>
  </si>
  <si>
    <t>화재수신기</t>
  </si>
  <si>
    <t>화재수신기, 중계기, 2/2 감시/제어</t>
  </si>
  <si>
    <t>대</t>
  </si>
  <si>
    <t>R형수신반 프로그램수정</t>
  </si>
  <si>
    <t>프로그램수정</t>
  </si>
  <si>
    <t>통로유도등</t>
  </si>
  <si>
    <t>복도통로유도등, 고휘도</t>
  </si>
  <si>
    <t>축광식유도표지판</t>
  </si>
  <si>
    <t>완강기용</t>
  </si>
  <si>
    <t>시각경보기전원반</t>
  </si>
  <si>
    <t>시각경보기전원반, 15A</t>
  </si>
  <si>
    <t>방출표시등-철거</t>
  </si>
  <si>
    <t>수동조작함-철거</t>
  </si>
  <si>
    <t>발신기세트 - 철거</t>
  </si>
  <si>
    <t>단독형</t>
  </si>
  <si>
    <t>중계기-철거</t>
  </si>
  <si>
    <t>저압케이블전공</t>
  </si>
  <si>
    <t>전기품셈 5-1</t>
  </si>
  <si>
    <t>0.044*1</t>
  </si>
  <si>
    <t>전기품셈 5-10</t>
  </si>
  <si>
    <t>0.01*1</t>
  </si>
  <si>
    <t>전기품셈 5-3</t>
  </si>
  <si>
    <t>0.2*1</t>
  </si>
  <si>
    <t>전기품셈 10-2-1</t>
  </si>
  <si>
    <t>0.13*1</t>
  </si>
  <si>
    <t>소방 9-2-2</t>
  </si>
  <si>
    <t>소방 9-3-1</t>
  </si>
  <si>
    <t>소방 8-1-5</t>
  </si>
  <si>
    <t>0.116*1</t>
  </si>
  <si>
    <t>0.14*1</t>
  </si>
  <si>
    <t>0.11*1</t>
  </si>
  <si>
    <t>소방 4-1-6</t>
  </si>
  <si>
    <t>전기 5-30</t>
  </si>
  <si>
    <t>1.68*1</t>
  </si>
  <si>
    <t>감지기-철거    EA     ( 호표 1 )</t>
  </si>
  <si>
    <t>발신기세트  옥내소화전내장형  개     ( 호표 4 )</t>
  </si>
  <si>
    <t>화재경보장치</t>
  </si>
  <si>
    <t>수동발신기</t>
  </si>
  <si>
    <t>수동발신기, 표시등, DC24V</t>
  </si>
  <si>
    <t>수동발신기, 경종, DC24V</t>
  </si>
  <si>
    <t>접속단자대</t>
  </si>
  <si>
    <t>단자대, TB, 20P 20A</t>
  </si>
  <si>
    <t>SP후렉시블관-철거</t>
  </si>
  <si>
    <t>호표 33</t>
  </si>
  <si>
    <t>SP후렉시블관-철거    EA     ( 호표 2 )</t>
  </si>
  <si>
    <t>관보온(고무발포)  25t*D50  M     ( 호표 3 )</t>
  </si>
  <si>
    <t>관보온(고무발포)  25t*D40  M     ( 호표 4 )</t>
  </si>
  <si>
    <t>관보온(고무발포)  25t*D32  M     ( 호표 5 )</t>
  </si>
  <si>
    <t>관보온(고무발포)  25t*D25  M     ( 호표 6 )</t>
  </si>
  <si>
    <t>일반행거(달대볼트)  D50  개소     ( 호표 7 )</t>
  </si>
  <si>
    <t>일반행거(달대볼트)  D40  개소     ( 호표 8 )</t>
  </si>
  <si>
    <t>일반행거(달대볼트)  D32  개소     ( 호표 9 )</t>
  </si>
  <si>
    <t>일반행거(달대볼트)  D25  개소     ( 호표 10 )</t>
  </si>
  <si>
    <t>배관용탄소강관 - 철거  배관용탄소강관, SPP(백관), ∮50mm, 반제품  M     ( 호표 11 )</t>
  </si>
  <si>
    <t>배관용탄소강관 - 철거  배관용탄소강관, SPP(백관), ∮40mm, 반제품  M     ( 호표 12 )</t>
  </si>
  <si>
    <t>배관용탄소강관 - 철거  배관용탄소강관, SPP(백관), ∮32mm, 반제품  M     ( 호표 13 )</t>
  </si>
  <si>
    <t>배관용탄소강관 - 철거  배관용탄소강관, SPP(백관), ∮25mm, 반제품  M     ( 호표 14 )</t>
  </si>
  <si>
    <t>관보온(고무발포)  25t*D100  M     ( 호표 15 )</t>
  </si>
  <si>
    <t>관보온(고무발포)  25t*D65  M     ( 호표 16 )</t>
  </si>
  <si>
    <t>강관용접접합  D100  개소     ( 호표 17 )</t>
  </si>
  <si>
    <t>강관용접접합  D65  개소     ( 호표 18 )</t>
  </si>
  <si>
    <t>일반행거(달대볼트)  D100  개소     ( 호표 19 )</t>
  </si>
  <si>
    <t>일반행거(달대볼트)  D65  개소     ( 호표 20 )</t>
  </si>
  <si>
    <t>옥내소화전(노출형)STS  650x1200x180(STS)  개소     ( 호표 21 )</t>
  </si>
  <si>
    <t>녹막이페인트 붓칠  철재면, 2회 1종  M2     ( 호표 22 )</t>
  </si>
  <si>
    <t>압력배관용탄소강관-철거  압력배관용탄소강관, 백관(SCH40), ∮100mm  M     ( 호표 23 )</t>
  </si>
  <si>
    <t>압력배관용탄소강관-철거  압력배관용탄소강관, 백관(SCH40), ∮65mm  M     ( 호표 24 )</t>
  </si>
  <si>
    <t>압력배관용탄소강관-철거  압력배관용탄소강관, 백관(SCH40), ∮50mm  M     ( 호표 25 )</t>
  </si>
  <si>
    <t>압력배관용탄소강관-철거  압력배관용탄소강관, 백관(SCH40), ∮32mm  M     ( 호표 26 )</t>
  </si>
  <si>
    <t>압력배관용탄소강관-철거  압력배관용탄소강관, 백관(SCH40), ∮25mm  M     ( 호표 27 )</t>
  </si>
  <si>
    <t>동관-철거    M     ( 호표 28 )</t>
  </si>
  <si>
    <t>방출노즐-철거    EA     ( 호표 29 )</t>
  </si>
  <si>
    <t>맹후렌지  D100  개소     ( 호표 30 )</t>
  </si>
  <si>
    <t>녹막이 페인트칠  철재면 2회 노무비  M2     ( 호표 31 )</t>
  </si>
  <si>
    <t>녹막이 페인트칠 재료비(20년 품셈기준)  철재면, 2회, 1종  M2     ( 호표 32 )</t>
  </si>
  <si>
    <t>강관전기아크용접  D100  개소     ( 호표 33 )</t>
  </si>
  <si>
    <t>벽부형</t>
  </si>
  <si>
    <t>피난구유도등-철거  벽부형  개     ( 호표 3 )</t>
  </si>
  <si>
    <t>전남광주통합특별시의회 광주청사 환경개선공사</t>
    <phoneticPr fontId="13" type="noConversion"/>
  </si>
  <si>
    <t>(소방)</t>
    <phoneticPr fontId="1" type="noConversion"/>
  </si>
  <si>
    <t>공사명 : 전남광주통합특별시의회 광주청사 환경개선공사(소방)</t>
    <phoneticPr fontId="1" type="noConversion"/>
  </si>
  <si>
    <t>[ 전남광주통합특별시의회 광주청사 환경개선공사(소방) ]</t>
    <phoneticPr fontId="1" type="noConversion"/>
  </si>
  <si>
    <t>01  전남광주통합특별시의회 광주청사 환경개선공사(소방)</t>
    <phoneticPr fontId="1" type="noConversion"/>
  </si>
  <si>
    <t>43FA269EA2312574A546013C08556B1B46161</t>
  </si>
  <si>
    <t>010143FA269EA2312574A546013C08556B1B46161</t>
  </si>
  <si>
    <t>43FA269EA2312574A546013C08556B1B46160</t>
  </si>
  <si>
    <t>010143FA269EA2312574A546013C08556B1B46160</t>
  </si>
  <si>
    <t>43FA269EA2312574A546013C2B090B707FAB2</t>
  </si>
  <si>
    <t>010143FA269EA2312574A546013C2B090B707FAB2</t>
  </si>
  <si>
    <t>43FA269EA2312574AD96B087DAD578EFE56AE</t>
  </si>
  <si>
    <t>010143FA269EA2312574AD96B087DAD578EFE56AE</t>
  </si>
  <si>
    <t>4469249BA7598CD4BAC6C24E5D1D5</t>
  </si>
  <si>
    <t>01014469249BA7598CD4BAC6C24E5D1D5</t>
  </si>
  <si>
    <t>44202E96256A0BA4CA86BFF04AECB</t>
  </si>
  <si>
    <t>010144202E96256A0BA4CA86BFF04AECB</t>
  </si>
  <si>
    <t>447F2693B791C424E2E645D4AF816276BBD9F</t>
  </si>
  <si>
    <t>0101447F2693B791C424E2E645D4AF816276BBD9F</t>
  </si>
  <si>
    <t>447F2693B791C424E2E645D4AF816276BBEAD</t>
  </si>
  <si>
    <t>0101447F2693B791C424E2E645D4AF816276BBEAD</t>
  </si>
  <si>
    <t>45B92D956649C4640696D9AD49B001</t>
  </si>
  <si>
    <t>010145B92D956649C4640696D9AD49B001</t>
  </si>
  <si>
    <t>43FA209422A86EB481460F1290712EE0D0EE7</t>
  </si>
  <si>
    <t>010243FA209422A86EB481460F1290712EE0D0EE7</t>
  </si>
  <si>
    <t>43FA209422A86EB481460F1290712EE0D0EE6</t>
  </si>
  <si>
    <t>010243FA209422A86EB481460F1290712EE0D0EE6</t>
  </si>
  <si>
    <t>43FA209422A86EB481460F1290712EE0D0EE9</t>
  </si>
  <si>
    <t>010243FA209422A86EB481460F1290712EE0D0EE9</t>
  </si>
  <si>
    <t>43FA209422A86EB481460F1290712EE0D0EE8</t>
  </si>
  <si>
    <t>010243FA209422A86EB481460F1290712EE0D0EE8</t>
  </si>
  <si>
    <t>010245B92D956649C4640696D9AD49B001</t>
  </si>
  <si>
    <t>44692B9028ADF7E4040656C731C57</t>
  </si>
  <si>
    <t>010244692B9028ADF7E4040656C731C57</t>
  </si>
  <si>
    <t>44692B9028ADCAA4A5864A42D6818</t>
  </si>
  <si>
    <t>010244692B9028ADCAA4A5864A42D6818</t>
  </si>
  <si>
    <t>44692B9028ADD404FCA6AC1D166FA</t>
  </si>
  <si>
    <t>010244692B9028ADD404FCA6AC1D166FA</t>
  </si>
  <si>
    <t>44692B9028ADAFC4C956C8233057A</t>
  </si>
  <si>
    <t>010244692B9028ADAFC4C956C8233057A</t>
  </si>
  <si>
    <t>43FA209422A86E94DA16CD542A8B2289FBF83</t>
  </si>
  <si>
    <t>010243FA209422A86E94DA16CD542A8B2289FBF83</t>
  </si>
  <si>
    <t>43FA209422A86E94DA16CD542A8B2289FBF80</t>
  </si>
  <si>
    <t>010243FA209422A86E94DA16CD542A8B2289FBF80</t>
  </si>
  <si>
    <t>43FA209422A86E94DA16CD542A8B2289FBF81</t>
  </si>
  <si>
    <t>010243FA209422A86E94DA16CD542A8B2289FBF81</t>
  </si>
  <si>
    <t>43FA209422A86E94DA16CD542A8B2289FBF86</t>
  </si>
  <si>
    <t>010243FA209422A86E94DA16CD542A8B2289FBF86</t>
  </si>
  <si>
    <t>43FA209422A86E94DA16CD542A8B2289FB124</t>
  </si>
  <si>
    <t>010243FA209422A86E94DA16CD542A8B2289FB124</t>
  </si>
  <si>
    <t>43FA209422A86E94DA16CD542A8B2289FB127</t>
  </si>
  <si>
    <t>010243FA209422A86E94DA16CD542A8B2289FB127</t>
  </si>
  <si>
    <t>43FA209422A86E94DA16CD542A8B2289FB126</t>
  </si>
  <si>
    <t>010243FA209422A86E94DA16CD542A8B2289FB126</t>
  </si>
  <si>
    <t>43FA209422A86E94DA16CD542A8B2289FBEF7</t>
  </si>
  <si>
    <t>010243FA209422A86E94DA16CD542A8B2289FBEF7</t>
  </si>
  <si>
    <t>43FA209422A86E94DB3635647F51C27208DD6</t>
  </si>
  <si>
    <t>010243FA209422A86E94DB3635647F51C27208DD6</t>
  </si>
  <si>
    <t>43FA209422A86E94DB3635647F51C27208DD7</t>
  </si>
  <si>
    <t>010243FA209422A86E94DB3635647F51C27208DD7</t>
  </si>
  <si>
    <t>43FA209422A86E94DA16CD542A8B2289FB01B</t>
  </si>
  <si>
    <t>010243FA209422A86E94DA16CD542A8B2289FB01B</t>
  </si>
  <si>
    <t>43FA209422A86E94DA16CD542A8B2289FB01C</t>
  </si>
  <si>
    <t>010243FA209422A86E94DA16CD542A8B2289FB01C</t>
  </si>
  <si>
    <t>43FA209422A86E94DA16CD542A8B2289FB01D</t>
  </si>
  <si>
    <t>010243FA209422A86E94DA16CD542A8B2289FB01D</t>
  </si>
  <si>
    <t>4469279EC92ECEE486264EAA5682E</t>
  </si>
  <si>
    <t>01024469279EC92ECEE486264EAA5682E</t>
  </si>
  <si>
    <t>4469279EC92ECEE486264E99F1DC1</t>
  </si>
  <si>
    <t>01024469279EC92ECEE486264E99F1DC1</t>
  </si>
  <si>
    <t>4469279EC92ECEE486264E8F893D7</t>
  </si>
  <si>
    <t>01024469279EC92ECEE486264E8F893D7</t>
  </si>
  <si>
    <t>4469279EC92ECEE486264EF27A395</t>
  </si>
  <si>
    <t>01024469279EC92ECEE486264EF27A395</t>
  </si>
  <si>
    <t>010243FA269EA2312574A546013C08556B1B46161</t>
  </si>
  <si>
    <t>010243FA269EA2312574A546013C08556B1B46160</t>
  </si>
  <si>
    <t>010243FA269EA2312574A546013C2B090B707FAB2</t>
  </si>
  <si>
    <t>43FA209422A86E94DA16CD542A8B22891DA5F</t>
  </si>
  <si>
    <t>010243FA209422A86E94DA16CD542A8B22891DA5F</t>
  </si>
  <si>
    <t>010243FA269EA2312574AD96B087DAD578EFE56AE</t>
  </si>
  <si>
    <t>4469249BA7598CD4BAC6C24E5D1D1</t>
  </si>
  <si>
    <t>01024469249BA7598CD4BAC6C24E5D1D1</t>
  </si>
  <si>
    <t>4469249BA7598CD4BAC6C24E5D1D2</t>
  </si>
  <si>
    <t>01024469249BA7598CD4BAC6C24E5D1D2</t>
  </si>
  <si>
    <t>4469249BA7598CD4BAC6C24E5D1D3</t>
  </si>
  <si>
    <t>01024469249BA7598CD4BAC6C24E5D1D3</t>
  </si>
  <si>
    <t>4469249BA7598CD4BAC6C24E5D1D4</t>
  </si>
  <si>
    <t>01024469249BA7598CD4BAC6C24E5D1D4</t>
  </si>
  <si>
    <t>01024469249BA7598CD4BAC6C24E5D1D5</t>
  </si>
  <si>
    <t>010244202E96256A0BA4CA86BFF04AECB</t>
  </si>
  <si>
    <t>0102447F2693B791C424E2E645D4AF816276BBD9F</t>
  </si>
  <si>
    <t>0102447F2693B791C424E2E645D4AF816276BBEAD</t>
  </si>
  <si>
    <t>45B92D956649C4640696D9AD498002</t>
  </si>
  <si>
    <t>010245B92D956649C4640696D9AD498002</t>
  </si>
  <si>
    <t>43FA209422A86EB481460F1290712EE0D096E</t>
  </si>
  <si>
    <t>010343FA209422A86EB481460F1290712EE0D096E</t>
  </si>
  <si>
    <t>43FA209422A86EB481460F1290712EE0D096C</t>
  </si>
  <si>
    <t>010343FA209422A86EB481460F1290712EE0D096C</t>
  </si>
  <si>
    <t>010343FA209422A86EB481460F1290712EE0D0EE7</t>
  </si>
  <si>
    <t>010343FA209422A86EB481460F1290712EE0D0EE6</t>
  </si>
  <si>
    <t>010343FA209422A86EB481460F1290712EE0D0EE9</t>
  </si>
  <si>
    <t>010343FA209422A86EB481460F1290712EE0D0EE8</t>
  </si>
  <si>
    <t>010345B92D956649C4640696D9AD49B001</t>
  </si>
  <si>
    <t>44692B901ED53714CD46B4DF968EB</t>
  </si>
  <si>
    <t>010344692B901ED53714CD46B4DF968EB</t>
  </si>
  <si>
    <t>44692B9028ADE67486D64BFDC3A6C</t>
  </si>
  <si>
    <t>010344692B9028ADE67486D64BFDC3A6C</t>
  </si>
  <si>
    <t>010344692B9028ADF7E4040656C731C57</t>
  </si>
  <si>
    <t>010344692B9028ADCAA4A5864A42D6818</t>
  </si>
  <si>
    <t>010344692B9028ADD404FCA6AC1D166FA</t>
  </si>
  <si>
    <t>010344692B9028ADAFC4C956C8233057A</t>
  </si>
  <si>
    <t>43FA209422A86E94DB3635647F51C272E61EA</t>
  </si>
  <si>
    <t>010343FA209422A86E94DB3635647F51C272E61EA</t>
  </si>
  <si>
    <t>010343FA209422A86E94DA16CD542A8B2289FBF83</t>
  </si>
  <si>
    <t>010343FA209422A86E94DA16CD542A8B2289FBF86</t>
  </si>
  <si>
    <t>43FA209422A86E94DB3635647F51C272F786D</t>
  </si>
  <si>
    <t>010343FA209422A86E94DB3635647F51C272F786D</t>
  </si>
  <si>
    <t>43FA209422A86E94DB3635647F51C272F786B</t>
  </si>
  <si>
    <t>010343FA209422A86E94DB3635647F51C272F786B</t>
  </si>
  <si>
    <t>43FA209422A86E94DB3635647F51C272F7869</t>
  </si>
  <si>
    <t>010343FA209422A86E94DB3635647F51C272F7869</t>
  </si>
  <si>
    <t>010343FA209422A86E94DA16CD542A8B2289FB127</t>
  </si>
  <si>
    <t>010343FA209422A86E94DA16CD542A8B2289FB126</t>
  </si>
  <si>
    <t>010343FA209422A86E94DA16CD542A8B2289FBEF7</t>
  </si>
  <si>
    <t>43FA209422A86E94DB3635647F51C272082C7</t>
  </si>
  <si>
    <t>010343FA209422A86E94DB3635647F51C272082C7</t>
  </si>
  <si>
    <t>43FA209422A86E94DB3635647F51C27208DD9</t>
  </si>
  <si>
    <t>010343FA209422A86E94DB3635647F51C27208DD9</t>
  </si>
  <si>
    <t>010343FA209422A86E94DB3635647F51C27208DD7</t>
  </si>
  <si>
    <t>010343FA209422A86E94DA16CD542A8B2289FB01B</t>
  </si>
  <si>
    <t>010343FA209422A86E94DA16CD542A8B2289FB01C</t>
  </si>
  <si>
    <t>010343FA209422A86E94DA16CD542A8B2289FB01D</t>
  </si>
  <si>
    <t>44692E9C7A9A4084F666D05216609</t>
  </si>
  <si>
    <t>010344692E9C7A9A4084F666D05216609</t>
  </si>
  <si>
    <t>44692E9C7A9A4084F666D05216836</t>
  </si>
  <si>
    <t>010344692E9C7A9A4084F666D05216836</t>
  </si>
  <si>
    <t>4469279EC92ECEE486264E5247694</t>
  </si>
  <si>
    <t>01034469279EC92ECEE486264E5247694</t>
  </si>
  <si>
    <t>4469279EC92ECEE486264EB4CD3C5</t>
  </si>
  <si>
    <t>01034469279EC92ECEE486264EB4CD3C5</t>
  </si>
  <si>
    <t>01034469279EC92ECEE486264EAA5682E</t>
  </si>
  <si>
    <t>01034469279EC92ECEE486264E99F1DC1</t>
  </si>
  <si>
    <t>01034469279EC92ECEE486264E8F893D7</t>
  </si>
  <si>
    <t>01034469279EC92ECEE486264EF27A395</t>
  </si>
  <si>
    <t>4469249B2239C1A488E647A179A0A</t>
  </si>
  <si>
    <t>01034469249B2239C1A488E647A179A0A</t>
  </si>
  <si>
    <t>010343FA269EA2312574A546013C08556B1B46161</t>
  </si>
  <si>
    <t>010343FA269EA2312574A546013C08556B1B46160</t>
  </si>
  <si>
    <t>010343FA269EA2312574A546013C2B090B707FAB2</t>
  </si>
  <si>
    <t>010343FA209422A86E94DA16CD542A8B22891DA5F</t>
  </si>
  <si>
    <t>010343FA269EA2312574AD96B087DAD578EFE56AE</t>
  </si>
  <si>
    <t>44A324937647C7F465069B0E3BC91</t>
  </si>
  <si>
    <t>010344A324937647C7F465069B0E3BC91</t>
  </si>
  <si>
    <t>44202E96256A14149D7603CC3E9B0</t>
  </si>
  <si>
    <t>010344202E96256A14149D7603CC3E9B0</t>
  </si>
  <si>
    <t>44202E96256A14149D7603CC3E9B4</t>
  </si>
  <si>
    <t>010344202E96256A14149D7603CC3E9B4</t>
  </si>
  <si>
    <t>44202E96256A14149D7603CC3E9B5</t>
  </si>
  <si>
    <t>010344202E96256A14149D7603CC3E9B5</t>
  </si>
  <si>
    <t>44202E96256A14149D7603CC3E9B2</t>
  </si>
  <si>
    <t>010344202E96256A14149D7603CC3E9B2</t>
  </si>
  <si>
    <t>44202E96256A14149D7603CC3E9B3</t>
  </si>
  <si>
    <t>010344202E96256A14149D7603CC3E9B3</t>
  </si>
  <si>
    <t>44202E96256A0BA4CA86BFF04AC18</t>
  </si>
  <si>
    <t>010344202E96256A0BA4CA86BFF04AC18</t>
  </si>
  <si>
    <t>44202E96256A0BA4CA86BFF04AECA</t>
  </si>
  <si>
    <t>010344202E96256A0BA4CA86BFF04AECA</t>
  </si>
  <si>
    <t>44692D9413D589C495E6048F98B70</t>
  </si>
  <si>
    <t>010344692D9413D589C495E6048F98B70</t>
  </si>
  <si>
    <t>0103447F2693B791C424E2E645D4AF816276BBD9F</t>
  </si>
  <si>
    <t>0103447F2693B791C424E2E645D4AF816276BBEAD</t>
  </si>
  <si>
    <t>010345B92D956649C4640696D9AD498002</t>
  </si>
  <si>
    <t>43FA269EA2312574AD96B087DAD578EFE57B3</t>
  </si>
  <si>
    <t>010443FA269EA2312574AD96B087DAD578EFE57B3</t>
  </si>
  <si>
    <t>43FA269EA2312574A546CC38392D1712D5BA4</t>
  </si>
  <si>
    <t>010443FA269EA2312574A546CC38392D1712D5BA4</t>
  </si>
  <si>
    <t>43FA269EA2312574AD96B087DAD578EFE57BC</t>
  </si>
  <si>
    <t>010443FA269EA2312574AD96B087DAD578EFE57BC</t>
  </si>
  <si>
    <t>43FA269EA2312574A546CC3828BE6EEE831E4</t>
  </si>
  <si>
    <t>010443FA269EA2312574A546CC3828BE6EEE831E4</t>
  </si>
  <si>
    <t>소방 6-3-1</t>
  </si>
  <si>
    <t>44A324937647C7F4646613FE1A60D</t>
  </si>
  <si>
    <t>44A324937647C7F46466018D52C8E</t>
  </si>
  <si>
    <t>44692D9525042BF4EDC69B3F2D2A9</t>
  </si>
  <si>
    <t>4469249BA7598CD4BAC6C24E5D1D5447F2693B791C424E2E645D4AF816276BBD9F</t>
  </si>
  <si>
    <t>4469249BA7598CD4BAC6C24E5D1D5447F2693B791C424E2E645D4AF816276BBEAD</t>
  </si>
  <si>
    <t>4469249BA7598CD4BAC6C24E5D1D545B92D956649C4640696D9AD49B001</t>
  </si>
  <si>
    <t>44202E96256A0BA4CA86BFF04AECB447F2693B791C424E2E645D4AF816276BBD9F</t>
  </si>
  <si>
    <t>44202E96256A0BA4CA86BFF04AECB447F2693B791C424E2E645D4AF816276BBEAD</t>
  </si>
  <si>
    <t>44202E96256A0BA4CA86BFF04AECB45B92D956649C4640696D9AD49B001</t>
  </si>
  <si>
    <t>43FA209422E7E9642796D1862FD478E38200F</t>
  </si>
  <si>
    <t>44692B9028ADF7E4040656C731C5743FA209422E7E9642796D1862FD478E38200F</t>
  </si>
  <si>
    <t>43FA209422E7E9642796D190B146D71EDE766</t>
  </si>
  <si>
    <t>44692B9028ADF7E4040656C731C5743FA209422E7E9642796D190B146D71EDE766</t>
  </si>
  <si>
    <t>447F2693B791C424E2E645D4AF816276BB926</t>
  </si>
  <si>
    <t>44692B9028ADF7E4040656C731C57447F2693B791C424E2E645D4AF816276BB926</t>
  </si>
  <si>
    <t>44692B9028ADF7E4040656C731C57447F2693B791C424E2E645D4AF816276BBD9F</t>
  </si>
  <si>
    <t>44692B9028ADF7E4040656C731C5745B92D956649C4640696D9AD49B001</t>
  </si>
  <si>
    <t>43FA209422E7E9642796D1862FD478E38200E</t>
  </si>
  <si>
    <t>44692B9028ADCAA4A5864A42D681843FA209422E7E9642796D1862FD478E38200E</t>
  </si>
  <si>
    <t>44692B9028ADCAA4A5864A42D681843FA209422E7E9642796D190B146D71EDE766</t>
  </si>
  <si>
    <t>44692B9028ADCAA4A5864A42D6818447F2693B791C424E2E645D4AF816276BB926</t>
  </si>
  <si>
    <t>44692B9028ADCAA4A5864A42D6818447F2693B791C424E2E645D4AF816276BBD9F</t>
  </si>
  <si>
    <t>44692B9028ADCAA4A5864A42D681845B92D956649C4640696D9AD49B001</t>
  </si>
  <si>
    <t>43FA209422E7E9642796D1862FD478E38200D</t>
  </si>
  <si>
    <t>44692B9028ADD404FCA6AC1D166FA43FA209422E7E9642796D1862FD478E38200D</t>
  </si>
  <si>
    <t>44692B9028ADD404FCA6AC1D166FA43FA209422E7E9642796D190B146D71EDE766</t>
  </si>
  <si>
    <t>44692B9028ADD404FCA6AC1D166FA447F2693B791C424E2E645D4AF816276BB926</t>
  </si>
  <si>
    <t>44692B9028ADD404FCA6AC1D166FA447F2693B791C424E2E645D4AF816276BBD9F</t>
  </si>
  <si>
    <t>44692B9028ADD404FCA6AC1D166FA45B92D956649C4640696D9AD49B001</t>
  </si>
  <si>
    <t>43FA209422E7E9642796D1862FD478E38200C</t>
  </si>
  <si>
    <t>44692B9028ADAFC4C956C8233057A43FA209422E7E9642796D1862FD478E38200C</t>
  </si>
  <si>
    <t>44692B9028ADAFC4C956C8233057A43FA209422E7E9642796D190B146D71EDE766</t>
  </si>
  <si>
    <t>44692B9028ADAFC4C956C8233057A447F2693B791C424E2E645D4AF816276BB926</t>
  </si>
  <si>
    <t>44692B9028ADAFC4C956C8233057A447F2693B791C424E2E645D4AF816276BBD9F</t>
  </si>
  <si>
    <t>44692B9028ADAFC4C956C8233057A45B92D956649C4640696D9AD49B001</t>
  </si>
  <si>
    <t>4387209EF41835244C868765C66BECF7BC9EE</t>
  </si>
  <si>
    <t>4469279EC92ECEE486264EAA5682E4387209EF41835244C868765C66BECF7BC9EE</t>
  </si>
  <si>
    <t>4387209EF41809B438169DE373E87AB0981B9</t>
  </si>
  <si>
    <t>4469279EC92ECEE486264EAA5682E4387209EF41809B438169DE373E87AB0981B9</t>
  </si>
  <si>
    <t>4387209EF41835049F36BD6790E8E89192FD1</t>
  </si>
  <si>
    <t>4469279EC92ECEE486264EAA5682E4387209EF41835049F36BD6790E8E89192FD1</t>
  </si>
  <si>
    <t>4387209EF41835244C868765C66BECF7BC9EF</t>
  </si>
  <si>
    <t>4469279EC92ECEE486264E99F1DC14387209EF41835244C868765C66BECF7BC9EF</t>
  </si>
  <si>
    <t>4469279EC92ECEE486264E99F1DC14387209EF41809B438169DE373E87AB0981B9</t>
  </si>
  <si>
    <t>4469279EC92ECEE486264E99F1DC14387209EF41835049F36BD6790E8E89192FD1</t>
  </si>
  <si>
    <t>4387209EF41835244C868765C66BECF7BC9E0</t>
  </si>
  <si>
    <t>4469279EC92ECEE486264E8F893D74387209EF41835244C868765C66BECF7BC9E0</t>
  </si>
  <si>
    <t>4469279EC92ECEE486264E8F893D74387209EF41809B438169DE373E87AB0981B9</t>
  </si>
  <si>
    <t>4469279EC92ECEE486264E8F893D74387209EF41835049F36BD6790E8E89192FD1</t>
  </si>
  <si>
    <t>4387209EF41835244C868765C66BECF7BC9E1</t>
  </si>
  <si>
    <t>4469279EC92ECEE486264EF27A3954387209EF41835244C868765C66BECF7BC9E1</t>
  </si>
  <si>
    <t>4469279EC92ECEE486264EF27A3954387209EF41809B438169DE373E87AB0981B9</t>
  </si>
  <si>
    <t>4469279EC92ECEE486264EF27A3954387209EF41835049F36BD6790E8E89192FD1</t>
  </si>
  <si>
    <t>4469249BA7598CD4BAC6C24E5D1D1447F2693B791C424E2E645D4AF816276BBD9F</t>
  </si>
  <si>
    <t>4469249BA7598CD4BAC6C24E5D1D1447F2693B791C424E2E645D4AF816276BBEAD</t>
  </si>
  <si>
    <t>4469249BA7598CD4BAC6C24E5D1D145B92D956649C4640696D9AD49B001</t>
  </si>
  <si>
    <t>4469249BA7598CD4BAC6C24E5D1D2447F2693B791C424E2E645D4AF816276BBD9F</t>
  </si>
  <si>
    <t>4469249BA7598CD4BAC6C24E5D1D2447F2693B791C424E2E645D4AF816276BBEAD</t>
  </si>
  <si>
    <t>4469249BA7598CD4BAC6C24E5D1D245B92D956649C4640696D9AD49B001</t>
  </si>
  <si>
    <t>4469249BA7598CD4BAC6C24E5D1D3447F2693B791C424E2E645D4AF816276BBD9F</t>
  </si>
  <si>
    <t>4469249BA7598CD4BAC6C24E5D1D3447F2693B791C424E2E645D4AF816276BBEAD</t>
  </si>
  <si>
    <t>4469249BA7598CD4BAC6C24E5D1D345B92D956649C4640696D9AD49B001</t>
  </si>
  <si>
    <t>4469249BA7598CD4BAC6C24E5D1D4447F2693B791C424E2E645D4AF816276BBD9F</t>
  </si>
  <si>
    <t>4469249BA7598CD4BAC6C24E5D1D4447F2693B791C424E2E645D4AF816276BBEAD</t>
  </si>
  <si>
    <t>4469249BA7598CD4BAC6C24E5D1D445B92D956649C4640696D9AD49B001</t>
  </si>
  <si>
    <t>43FA209422E7E9642796D1862FD478E38200A</t>
  </si>
  <si>
    <t>44692B901ED53714CD46B4DF968EB43FA209422E7E9642796D1862FD478E38200A</t>
  </si>
  <si>
    <t>44692B901ED53714CD46B4DF968EB43FA209422E7E9642796D190B146D71EDE766</t>
  </si>
  <si>
    <t>44692B901ED53714CD46B4DF968EB447F2693B791C424E2E645D4AF816276BB926</t>
  </si>
  <si>
    <t>44692B901ED53714CD46B4DF968EB447F2693B791C424E2E645D4AF816276BBD9F</t>
  </si>
  <si>
    <t>44692B901ED53714CD46B4DF968EB45B92D956649C4640696D9AD49B001</t>
  </si>
  <si>
    <t>43FA209422E7E9642796D1862FD478E382008</t>
  </si>
  <si>
    <t>44692B9028ADE67486D64BFDC3A6C43FA209422E7E9642796D1862FD478E382008</t>
  </si>
  <si>
    <t>44692B9028ADE67486D64BFDC3A6C43FA209422E7E9642796D190B146D71EDE766</t>
  </si>
  <si>
    <t>44692B9028ADE67486D64BFDC3A6C447F2693B791C424E2E645D4AF816276BB926</t>
  </si>
  <si>
    <t>44692B9028ADE67486D64BFDC3A6C447F2693B791C424E2E645D4AF816276BBD9F</t>
  </si>
  <si>
    <t>44692B9028ADE67486D64BFDC3A6C45B92D956649C4640696D9AD49B001</t>
  </si>
  <si>
    <t>447F2693B791C424E2E645D4AF816276BBCF4</t>
  </si>
  <si>
    <t>44692E9C7A9A4084F666D05216609447F2693B791C424E2E645D4AF816276BBCF4</t>
  </si>
  <si>
    <t>44692E9C7A9A4084F666D0521660945B92D956649C4640696D9AD49B001</t>
  </si>
  <si>
    <t>44692E9C7A9A4084F666D05216836447F2693B791C424E2E645D4AF816276BBCF4</t>
  </si>
  <si>
    <t>44692E9C7A9A4084F666D0521683645B92D956649C4640696D9AD49B001</t>
  </si>
  <si>
    <t>4387209EF41835244C868765C66BECF7BC610</t>
  </si>
  <si>
    <t>4469279EC92ECEE486264E52476944387209EF41835244C868765C66BECF7BC610</t>
  </si>
  <si>
    <t>4387209EF41809B438169DE373E87AB0981BF</t>
  </si>
  <si>
    <t>4469279EC92ECEE486264E52476944387209EF41809B438169DE373E87AB0981BF</t>
  </si>
  <si>
    <t>4387209EF41835049F36BD6790E8E89192FD0</t>
  </si>
  <si>
    <t>4469279EC92ECEE486264E52476944387209EF41835049F36BD6790E8E89192FD0</t>
  </si>
  <si>
    <t>4387209EF41835244C868765C66BECF7BC612</t>
  </si>
  <si>
    <t>4469279EC92ECEE486264EB4CD3C54387209EF41835244C868765C66BECF7BC612</t>
  </si>
  <si>
    <t>4469279EC92ECEE486264EB4CD3C54387209EF41809B438169DE373E87AB0981B9</t>
  </si>
  <si>
    <t>4469279EC92ECEE486264EB4CD3C54387209EF41835049F36BD6790E8E89192FD1</t>
  </si>
  <si>
    <t>43FA269EA2312574AD96B087DAD578F9D82A1</t>
  </si>
  <si>
    <t>4469249B2239C1A488E647A179A0A43FA269EA2312574AD96B087DAD578F9D82A1</t>
  </si>
  <si>
    <t>43FA269EA2312574A5465905AE0ED9BF7F91F</t>
  </si>
  <si>
    <t>4469249B2239C1A488E647A179A0A43FA269EA2312574A5465905AE0ED9BF7F91F</t>
  </si>
  <si>
    <t>43FA269EA2312574AD9695F03875D5D68FEC1</t>
  </si>
  <si>
    <t>4469249B2239C1A488E647A179A0A43FA269EA2312574AD9695F03875D5D68FEC1</t>
  </si>
  <si>
    <t>43FA269EA2312574AD9695F038E807CC1BEB4</t>
  </si>
  <si>
    <t>4469249B2239C1A488E647A179A0A43FA269EA2312574AD9695F038E807CC1BEB4</t>
  </si>
  <si>
    <t>43FA269EA2312574A5462DDB9D536B78DB585</t>
  </si>
  <si>
    <t>4469249B2239C1A488E647A179A0A43FA269EA2312574A5462DDB9D536B78DB585</t>
  </si>
  <si>
    <t>4469249B2239C1A488E647A179A0A447F2693B791C424E2E645D4AF816276BBEAD</t>
  </si>
  <si>
    <t>4469249B2239C1A488E647A179A0A447F2693B791C424E2E645D4AF816276BBD9F</t>
  </si>
  <si>
    <t>4469249B2239C1A488E647A179A0A45B92D956649C4640696D9AD49B001</t>
  </si>
  <si>
    <t>44A324937647C7F465069B0E3BC9144A324937647C7F4646613FE1A60D</t>
  </si>
  <si>
    <t>44A324937647C7F465069B0E3BC9144A324937647C7F46466018D52C8E</t>
  </si>
  <si>
    <t>447F2693B791C424E2E645D4AF816276BBD9E</t>
  </si>
  <si>
    <t>44202E96256A14149D7603CC3E9B0447F2693B791C424E2E645D4AF816276BBD9E</t>
  </si>
  <si>
    <t>447F2693B791C424E2E645D4AF816276BB81D</t>
  </si>
  <si>
    <t>44202E96256A14149D7603CC3E9B0447F2693B791C424E2E645D4AF816276BB81D</t>
  </si>
  <si>
    <t>447F2693B791C424E2E645D4AF816276BB813</t>
  </si>
  <si>
    <t>44202E96256A14149D7603CC3E9B0447F2693B791C424E2E645D4AF816276BB813</t>
  </si>
  <si>
    <t>44202E96256A14149D7603CC3E9B045B92D956649C4640696D9AD49B001</t>
  </si>
  <si>
    <t>44202E96256A14149D7603CC3E9B4447F2693B791C424E2E645D4AF816276BBD9E</t>
  </si>
  <si>
    <t>44202E96256A14149D7603CC3E9B4447F2693B791C424E2E645D4AF816276BB81D</t>
  </si>
  <si>
    <t>44202E96256A14149D7603CC3E9B4447F2693B791C424E2E645D4AF816276BB813</t>
  </si>
  <si>
    <t>44202E96256A14149D7603CC3E9B445B92D956649C4640696D9AD49B001</t>
  </si>
  <si>
    <t>44202E96256A14149D7603CC3E9B5447F2693B791C424E2E645D4AF816276BBD9E</t>
  </si>
  <si>
    <t>44202E96256A14149D7603CC3E9B5447F2693B791C424E2E645D4AF816276BB81D</t>
  </si>
  <si>
    <t>44202E96256A14149D7603CC3E9B5447F2693B791C424E2E645D4AF816276BB813</t>
  </si>
  <si>
    <t>44202E96256A14149D7603CC3E9B545B92D956649C4640696D9AD49B001</t>
  </si>
  <si>
    <t>44202E96256A14149D7603CC3E9B2447F2693B791C424E2E645D4AF816276BBD9E</t>
  </si>
  <si>
    <t>44202E96256A14149D7603CC3E9B2447F2693B791C424E2E645D4AF816276BB81D</t>
  </si>
  <si>
    <t>44202E96256A14149D7603CC3E9B2447F2693B791C424E2E645D4AF816276BB813</t>
  </si>
  <si>
    <t>44202E96256A14149D7603CC3E9B245B92D956649C4640696D9AD49B001</t>
  </si>
  <si>
    <t>44202E96256A14149D7603CC3E9B3447F2693B791C424E2E645D4AF816276BBD9E</t>
  </si>
  <si>
    <t>44202E96256A14149D7603CC3E9B3447F2693B791C424E2E645D4AF816276BB81D</t>
  </si>
  <si>
    <t>44202E96256A14149D7603CC3E9B3447F2693B791C424E2E645D4AF816276BB813</t>
  </si>
  <si>
    <t>44202E96256A14149D7603CC3E9B345B92D956649C4640696D9AD49B001</t>
  </si>
  <si>
    <t>44202E96256A0BA4CA86BFF04AC18447F2693B791C424E2E645D4AF816276BBD9F</t>
  </si>
  <si>
    <t>44202E96256A0BA4CA86BFF04AC1845B92D956649C4640696D9AD49B001</t>
  </si>
  <si>
    <t>44202E96256A0BA4CA86BFF04AECA447F2693B791C424E2E645D4AF816276BBEAD</t>
  </si>
  <si>
    <t>44202E96256A0BA4CA86BFF04AECA45B92D956649C4640696D9AD49B001</t>
  </si>
  <si>
    <t>43FA209422A86EE45C666C6D825126BF54E62</t>
  </si>
  <si>
    <t>44692D9413D589C495E6048F98B7043FA209422A86EE45C666C6D825126BF54E62</t>
  </si>
  <si>
    <t>4387209EF4180954A956B18C6778597DF26B4</t>
  </si>
  <si>
    <t>44692D9413D589C495E6048F98B704387209EF4180954A956B18C6778597DF26B4</t>
  </si>
  <si>
    <t>4387209EF4180954A956B19ED002BBFB7F22F</t>
  </si>
  <si>
    <t>44692D9413D589C495E6048F98B704387209EF4180954A956B19ED002BBFB7F22F</t>
  </si>
  <si>
    <t>4387209EF4F6168487E6819EFB8FDCBDD6AF3</t>
  </si>
  <si>
    <t>44692D9413D589C495E6048F98B704387209EF4F6168487E6819EFB8FDCBDD6AF3</t>
  </si>
  <si>
    <t>44692D9413D589C495E6048F98B7044692D9525042BF4EDC69B3F2D2A9</t>
  </si>
  <si>
    <t>447F2693B791C424E2E645D4AF816276BBF42</t>
  </si>
  <si>
    <t>44A324937647C7F4646613FE1A60D447F2693B791C424E2E645D4AF816276BBF42</t>
  </si>
  <si>
    <t>44A324937647C7F4646613FE1A60D447F2693B791C424E2E645D4AF816276BBD9F</t>
  </si>
  <si>
    <t>44A324937647C7F4646613FE1A60D45B92D956649C4640696D9AD49B001</t>
  </si>
  <si>
    <t>4387209ECF2C5784BB660C46349D7FB33969A</t>
  </si>
  <si>
    <t>44A324937647C7F46466018D52C8E4387209ECF2C5784BB660C46349D7FB33969A</t>
  </si>
  <si>
    <t>4387209ECF2C5754FE56C0437F0835A07D891</t>
  </si>
  <si>
    <t>44A324937647C7F46466018D52C8E4387209ECF2C5754FE56C0437F0835A07D891</t>
  </si>
  <si>
    <t>43912B931928533475C6A2636B30A539A516A</t>
  </si>
  <si>
    <t>44692D9525042BF4EDC69B3F2D2A943912B931928533475C6A2636B30A539A516A</t>
  </si>
  <si>
    <t>4387209EF4180954A956B18C6778597DC5027</t>
  </si>
  <si>
    <t>44692D9525042BF4EDC69B3F2D2A94387209EF4180954A956B18C6778597DC5027</t>
  </si>
  <si>
    <t>44692D9525042BF4EDC69B3F2D2A9447F2693B791C424E2E645D4AF816276BBCF4</t>
  </si>
  <si>
    <t>44692D9525042BF4EDC69B3F2D2A945B92D956649C4640696D9AD49B001</t>
  </si>
  <si>
    <t>전자사이렌-스프링클러용</t>
  </si>
  <si>
    <t>스프링클러용</t>
  </si>
  <si>
    <t>가스소화설비용</t>
  </si>
  <si>
    <t>전자싸이렌-철거  스프링클러용  EA     ( 호표 2 )</t>
  </si>
  <si>
    <t>전자싸이렌-철거  가스소화설비용  EA     ( 호표 5 )</t>
  </si>
  <si>
    <t>방출표시등-철거  가스소화설비용  EA     ( 호표 6 )</t>
  </si>
  <si>
    <t>수동조작함-철거  가스소화설비용  EA     ( 호표 7 )</t>
  </si>
  <si>
    <t>발신기세트 - 철거  단독형  개     ( 호표 8 )</t>
  </si>
  <si>
    <t>중계기-철거    EA     ( 호표 9 )</t>
  </si>
  <si>
    <t>0.21*1</t>
  </si>
  <si>
    <t>0.129*1</t>
  </si>
  <si>
    <t>0.139*1</t>
  </si>
  <si>
    <t>0.142*1</t>
  </si>
  <si>
    <t>0.136*1</t>
  </si>
  <si>
    <t>0.118*1</t>
  </si>
  <si>
    <t>(노무비+경비+일반관리비) * 10%</t>
    <phoneticPr fontId="1" type="noConversion"/>
  </si>
  <si>
    <t>42304D66113F63005D389F0C774D33D7821F9</t>
  </si>
  <si>
    <t>010142304D66113F63005D389F0C774D33D7821F9</t>
  </si>
  <si>
    <t>4400488D113AA6E85BF1C5C3F64001</t>
  </si>
  <si>
    <t>01014400488D113AA6E85BF1C5C3F66003</t>
  </si>
  <si>
    <t>42274B8A113F5B2CC9D18B52EEC2E5B5EE3A1</t>
  </si>
  <si>
    <t>010142274B8A113F5B2CC9D18B52EEC2E5B5EE3A1</t>
  </si>
  <si>
    <t>42274B8A113F5B2CC9D18B52EEC2E5B5EE3A0</t>
  </si>
  <si>
    <t>010142274B8A113F5B2CC9D18B52EEC2E5B5EE3A0</t>
  </si>
  <si>
    <t>4400488D113AA6E85BF1C5C3F67002</t>
  </si>
  <si>
    <t>01014400488D113AA6E85BF1C5C3F64001</t>
  </si>
  <si>
    <t>42304D66113F7D97AF3361364CF6A84B06EDF</t>
  </si>
  <si>
    <t>010142304D66113F7D97AF3361364CF6A84B06EDF</t>
  </si>
  <si>
    <t>42304D66113F7D97AF3361090511FF38F4588</t>
  </si>
  <si>
    <t>010142304D66113F7D97AF3361090511FF38F4588</t>
  </si>
  <si>
    <t>42424DC3113D46357FC10963221AA290766C4</t>
  </si>
  <si>
    <t>010142424DC3113D46357FC10963221AA290766C4</t>
  </si>
  <si>
    <t>42424DC3113D46357FC10963221AA290766C3</t>
  </si>
  <si>
    <t>010142424DC3113D46357FC10963221AA290766C3</t>
  </si>
  <si>
    <t>42424DC3113D46357FC10963221AA29076523</t>
  </si>
  <si>
    <t>010142424DC3113D46357FC10963221AA29076523</t>
  </si>
  <si>
    <t>42424DC3113DA8BC93A1C34F042957A75767C</t>
  </si>
  <si>
    <t>010142424DC3113DA8BC93A1C34F042957A75767C</t>
  </si>
  <si>
    <t>42304D66113F405DCC9ED300065CFE51B25E2</t>
  </si>
  <si>
    <t>010142304D66113F405DCC9ED300065CFE51B25E2</t>
  </si>
  <si>
    <t>42304D66113F405DCC9ED300065CFE51B25ED</t>
  </si>
  <si>
    <t>010142304D66113F405DCC9ED300065CFE51B25ED</t>
  </si>
  <si>
    <t>42304D66113F405DEF7E9507D51CA947D240F</t>
  </si>
  <si>
    <t>010142304D66113F405DEF7E9507D51CA947D240F</t>
  </si>
  <si>
    <t>45D340BD1138CF00E921F4924CA93</t>
  </si>
  <si>
    <t>010145D340BD1138CF00E921F4924CA93</t>
  </si>
  <si>
    <t>459A4AA111362A75DA856B51A5D2F</t>
  </si>
  <si>
    <t>0101459A4AA111362A75DA856B51A5D2F</t>
  </si>
  <si>
    <t>455040DC1132CE9B0393145CC39CA</t>
  </si>
  <si>
    <t>0101455040DC1132CE9B0393145CC39CA</t>
  </si>
  <si>
    <t>45CA44F11138A931490AC448A0F93A2E47963</t>
  </si>
  <si>
    <t>010145CA44F11138A931490AC448A0F93A2E47963</t>
  </si>
  <si>
    <t>4400488D113AA6E85BF1C5C3F66003</t>
  </si>
  <si>
    <t>01014400488D113AA6E85BF1C5C3F67002</t>
  </si>
  <si>
    <t>010242304D66113F63005D389F0C774D33D7821F9</t>
  </si>
  <si>
    <t>01024400488D113AA6E85BF1C5C3F66003</t>
  </si>
  <si>
    <t>010242274B8A113F5B2CC9D18B52EEC2E5B5EE3A1</t>
  </si>
  <si>
    <t>010242274B8A113F5B2CC9D18B52EEC2E5B5EE3A0</t>
  </si>
  <si>
    <t>01024400488D113AA6E85BF1C5C3F64001</t>
  </si>
  <si>
    <t>010242304D66113F7D97AF3361364CF6A84B06EDF</t>
  </si>
  <si>
    <t>010242304D66113F7D97AF3361090511FF38F4588</t>
  </si>
  <si>
    <t>010242424DC3113D46357FC10963221AA290766C4</t>
  </si>
  <si>
    <t>010242424DC3113D46357FC10963221AA290766C3</t>
  </si>
  <si>
    <t>010242424DC3113D46357FC10963221AA29076523</t>
  </si>
  <si>
    <t>010242424DC3113DA8BC93A1C34F042957A75767C</t>
  </si>
  <si>
    <t>42304D66113F405DCC9ED30010F00D4DD7FC1</t>
  </si>
  <si>
    <t>010242304D66113F405DCC9ED30010F00D4DD7FC1</t>
  </si>
  <si>
    <t>010242304D66113F405DCC9ED300065CFE51B25E2</t>
  </si>
  <si>
    <t>010242304D66113F405DCC9ED300065CFE51B25ED</t>
  </si>
  <si>
    <t>426D4B7911346B791271BB26AE9BF1E29CEF5</t>
  </si>
  <si>
    <t>0102426D4B7911346B791271BB26AE9BF1E29CEF5</t>
  </si>
  <si>
    <t>010245D340BD1138CF00E921F4924CA93</t>
  </si>
  <si>
    <t>0102459A4AA111362A75DA856B51A5D2F</t>
  </si>
  <si>
    <t>0102455040DC1132CE9B0393145CC39CA</t>
  </si>
  <si>
    <t>010245CA44F11138A931490AC448A0F93A2E47963</t>
  </si>
  <si>
    <t>01024400488D113AA6E85BF1C5C3F67002</t>
  </si>
  <si>
    <t>42304D66113F63005D389F39BD4398BC18F3E</t>
  </si>
  <si>
    <t>010342304D66113F63005D389F39BD4398BC18F3E</t>
  </si>
  <si>
    <t>42304D66113F63005D389F39BD4398BC18F39</t>
  </si>
  <si>
    <t>010342304D66113F63005D389F39BD4398BC18F39</t>
  </si>
  <si>
    <t>010342304D66113F63005D389F0C774D33D7821F9</t>
  </si>
  <si>
    <t>01034400488D113AA6E85BF1C5C3F66003</t>
  </si>
  <si>
    <t>42274B8A113F5B2CC9FDC84D5C5A537F21FD0</t>
  </si>
  <si>
    <t>010342274B8A113F5B2CC9FDC84D5C5A537F21FD0</t>
  </si>
  <si>
    <t>010342274B8A113F5B2CC9D18B52EEC2E5B5EE3A1</t>
  </si>
  <si>
    <t>010342274B8A113F5B2CC9D18B52EEC2E5B5EE3A0</t>
  </si>
  <si>
    <t>01034400488D113AA6E85BF1C5C3F64001</t>
  </si>
  <si>
    <t>010342304D66113F7D97AF3361364CF6A84B06EDF</t>
  </si>
  <si>
    <t>010342304D66113F7D97AF3361090511FF38F4588</t>
  </si>
  <si>
    <t>455040DC1132CE9B0393373C85D9F</t>
  </si>
  <si>
    <t>0103455040DC1132CE9B0393373C85D9F</t>
  </si>
  <si>
    <t>42424DC3113DA8BC933E21E0EDCA3922064A9</t>
  </si>
  <si>
    <t>010342424DC3113DA8BC933E21E0EDCA3922064A9</t>
  </si>
  <si>
    <t>45574522113621DAF222801342E4A</t>
  </si>
  <si>
    <t>010345574522113621DAF222801342E4A</t>
  </si>
  <si>
    <t>010342424DC3113D46357FC10963221AA290766C4</t>
  </si>
  <si>
    <t>010342424DC3113D46357FC10963221AA290766C3</t>
  </si>
  <si>
    <t>010342424DC3113DA8BC93A1C34F042957A75767C</t>
  </si>
  <si>
    <t>010342424DC3113D46357FC10963221AA29076523</t>
  </si>
  <si>
    <t>010342304D66113F405DCC9ED30010F00D4DD7FC1</t>
  </si>
  <si>
    <t>010342304D66113F405DCC9ED300065CFE51B25E2</t>
  </si>
  <si>
    <t>010342304D66113F405DCC9ED300065CFE51B25ED</t>
  </si>
  <si>
    <t>42304D66113F405DCC9ED30010F00D4DD7FC3</t>
  </si>
  <si>
    <t>010342304D66113F405DCC9ED30010F00D4DD7FC3</t>
  </si>
  <si>
    <t>010342304D66113F405DEF7E9507D51CA947D240F</t>
  </si>
  <si>
    <t>45574522113621DAF222801342E46</t>
  </si>
  <si>
    <t>010345574522113621DAF222801342E46</t>
  </si>
  <si>
    <t>0103426D4B7911346B791271BB26AE9BF1E29CEF5</t>
  </si>
  <si>
    <t>42304D66113F7D978C6CB048AD834355652C0</t>
  </si>
  <si>
    <t>010342304D66113F7D978C6CB048AD834355652C0</t>
  </si>
  <si>
    <t>010345D340BD1138CF00E921F4924CA93</t>
  </si>
  <si>
    <t>459A4AA111362A75DA856B51A5D21</t>
  </si>
  <si>
    <t>0103459A4AA111362A75DA856B51A5D21</t>
  </si>
  <si>
    <t>0103455040DC1132CE9B0393145CC39CA</t>
  </si>
  <si>
    <t>459A4AA111362A75DA856B51A5D2E</t>
  </si>
  <si>
    <t>0103459A4AA111362A75DA856B51A5D2E</t>
  </si>
  <si>
    <t>459A4AA111362A75DA856B51A5D2C</t>
  </si>
  <si>
    <t>0103459A4AA111362A75DA856B51A5D2C</t>
  </si>
  <si>
    <t>455040DC1132CE9B0393373C85D96</t>
  </si>
  <si>
    <t>0103455040DC1132CE9B0393373C85D96</t>
  </si>
  <si>
    <t>45D340BD1138CF00E921F4924CA90</t>
  </si>
  <si>
    <t>010345D340BD1138CF00E921F4924CA90</t>
  </si>
  <si>
    <t>010345CA44F11138A931490AC448A0F93A2E47963</t>
  </si>
  <si>
    <t>45CA44F11138A931490AC448A0F93A2E4796E</t>
  </si>
  <si>
    <t>010345CA44F11138A931490AC448A0F93A2E4796E</t>
  </si>
  <si>
    <t>01034400488D113AA6E85BF1C5C3F67002</t>
  </si>
  <si>
    <t>0.014*1</t>
  </si>
  <si>
    <t>45D340BD1138CF00E921F4924CA9345CA44F11138A931490AC448A0F93A2E47963</t>
  </si>
  <si>
    <t>45D340BD1138CF00E921F4924CA934400488D113AA6E85BF1C5C3F64001</t>
  </si>
  <si>
    <t>459A4AA111362A75DA856B51A5D2F45CA44F11138A931490AC448A0F93A2E47963</t>
  </si>
  <si>
    <t>459A4AA111362A75DA856B51A5D2F4400488D113AA6E85BF1C5C3F64001</t>
  </si>
  <si>
    <t>455040DC1132CE9B0393145CC39CA45CA44F11138A931490AC448A0F93A2E47963</t>
  </si>
  <si>
    <t>455040DC1132CE9B0393145CC39CA4400488D113AA6E85BF1C5C3F64001</t>
  </si>
  <si>
    <t>42424DC3113D46357FC140DA009602D1570EC</t>
  </si>
  <si>
    <t>455040DC1132CE9B0393373C85D9F42424DC3113D46357FC140DA009602D1570EC</t>
  </si>
  <si>
    <t>42424DC3113D46357FC140DA009602D1570E2</t>
  </si>
  <si>
    <t>455040DC1132CE9B0393373C85D9F42424DC3113D46357FC140DA009602D1570E2</t>
  </si>
  <si>
    <t>42424DC3113D46357FC140DA009602D1570ED</t>
  </si>
  <si>
    <t>455040DC1132CE9B0393373C85D9F42424DC3113D46357FC140DA009602D1570ED</t>
  </si>
  <si>
    <t>42304D66113F7D97D46574E35B402A573C7C9</t>
  </si>
  <si>
    <t>455040DC1132CE9B0393373C85D9F42304D66113F7D97D46574E35B402A573C7C9</t>
  </si>
  <si>
    <t>455040DC1132CE9B0393373C85D9F42274B8A113F5B2CC9D18B52EEC2E5B5EE3A1</t>
  </si>
  <si>
    <t>455040DC1132CE9B0393373C85D9F4400488D113AA6E85BF1C5C3F64001</t>
  </si>
  <si>
    <t>455040DC1132CE9B0393373C85D9F45CA44F11138A931490AC448A0F93A2E47963</t>
  </si>
  <si>
    <t>455040DC1132CE9B0393373C85D9F4400488D113AA6E85BF1C5C3F67002</t>
  </si>
  <si>
    <t>459A4AA111362A75DA856B51A5D2145CA44F11138A931490AC448A0F93A2E47963</t>
  </si>
  <si>
    <t>459A4AA111362A75DA856B51A5D214400488D113AA6E85BF1C5C3F64001</t>
  </si>
  <si>
    <t>459A4AA111362A75DA856B51A5D2E45CA44F11138A931490AC448A0F93A2E47963</t>
  </si>
  <si>
    <t>459A4AA111362A75DA856B51A5D2E4400488D113AA6E85BF1C5C3F64001</t>
  </si>
  <si>
    <t>459A4AA111362A75DA856B51A5D2C45CA44F11138A931490AC448A0F93A2E47963</t>
  </si>
  <si>
    <t>459A4AA111362A75DA856B51A5D2C4400488D113AA6E85BF1C5C3F64001</t>
  </si>
  <si>
    <t>455040DC1132CE9B0393373C85D9645CA44F11138A931490AC448A0F93A2E47963</t>
  </si>
  <si>
    <t>455040DC1132CE9B0393373C85D964400488D113AA6E85BF1C5C3F64001</t>
  </si>
  <si>
    <t>45D340BD1138CF00E921F4924CA9045CA44F11138A931490AC448A0F93A2E47963</t>
  </si>
  <si>
    <t>45D340BD1138CF00E921F4924CA904400488D113AA6E85BF1C5C3F64001</t>
  </si>
  <si>
    <t>[ 전남광주통합특별시의회 광주청사 환경개선공사(소방기계) ]</t>
    <phoneticPr fontId="1" type="noConversion"/>
  </si>
  <si>
    <t>01  전남광주통합특별시의회 광주청사 환경개선공사(소방기계)</t>
    <phoneticPr fontId="1" type="noConversion"/>
  </si>
  <si>
    <t>[ 전남광주통합특별시의회 광주청사 환경개선공사(소방기계) ]</t>
    <phoneticPr fontId="1" type="noConversion"/>
  </si>
  <si>
    <t>[ 전남광주통합특별시의회 광주청사 환경개선공사(소방전기) ]</t>
    <phoneticPr fontId="1" type="noConversion"/>
  </si>
  <si>
    <t>01  전남광주통합특별시의회 광주청사 환경개선공사(소방전기)</t>
    <phoneticPr fontId="1" type="noConversion"/>
  </si>
  <si>
    <t>[ 전남광주통합특별시의회 광주청사 환경개선공사(소방전기)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</si>
</sst>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4">
    <numFmt numFmtId="41" formatCode="_-* #,##0_-;\-* #,##0_-;_-* &quot;-&quot;_-;_-@_-"/>
    <numFmt numFmtId="176" formatCode="#,###"/>
    <numFmt numFmtId="177" formatCode="&quot;총 &quot;##&quot; 본&quot;"/>
    <numFmt numFmtId="178" formatCode="#,##0.0"/>
    <numFmt numFmtId="179" formatCode="#,##0.00#"/>
    <numFmt numFmtId="180" formatCode="#,##0.00#;\-#,##0.00#;#"/>
    <numFmt numFmtId="181" formatCode="mm&quot;월&quot;\ dd&quot;일&quot;"/>
    <numFmt numFmtId="182" formatCode="&quot;₩&quot;#,##0;&quot;₩&quot;&quot;₩&quot;&quot;₩&quot;&quot;₩&quot;&quot;₩&quot;\-#,##0"/>
    <numFmt numFmtId="183" formatCode="#,##0;[Red]&quot;-&quot;#,##0"/>
    <numFmt numFmtId="184" formatCode="_(* #,##0_);_(* \(#,##0\);_(* &quot;-&quot;_);_(@_)"/>
    <numFmt numFmtId="185" formatCode="0.0000"/>
    <numFmt numFmtId="186" formatCode="#,##0,"/>
    <numFmt numFmtId="187" formatCode="_ * #,##0.000_ ;_ * \-#,##0.000_ ;_ * &quot;-&quot;_ ;_ @_ "/>
    <numFmt numFmtId="188" formatCode="0.000"/>
    <numFmt numFmtId="189" formatCode="#."/>
    <numFmt numFmtId="190" formatCode="_ &quot;₩&quot;* #,##0_ ;_ &quot;₩&quot;* \-#,##0_ ;_ &quot;₩&quot;* &quot;-&quot;_ ;_ @_ "/>
    <numFmt numFmtId="191" formatCode="#,##0\ \ \ \ \ &quot;=&quot;"/>
    <numFmt numFmtId="192" formatCode="_ &quot;₩&quot;* #,##0.00_ ;_ &quot;₩&quot;* \-#,##0.00_ ;_ &quot;₩&quot;* &quot;-&quot;??_ ;_ @_ "/>
    <numFmt numFmtId="193" formatCode="#,##0\ \ \ &quot;=&quot;"/>
    <numFmt numFmtId="194" formatCode="_-* #,##0.00_-;&quot;₩&quot;&quot;₩&quot;&quot;₩&quot;\-* #,##0.00_-;_-* &quot;-&quot;??_-;_-@_-"/>
    <numFmt numFmtId="195" formatCode="_ * #,##0_ ;_ * \-#,##0_ ;_ * &quot;-&quot;_ ;_ @_ "/>
    <numFmt numFmtId="196" formatCode="_ * #,##0.0000_ ;_ * \-#,##0.0000_ ;_ * &quot;-&quot;_ ;_ @_ "/>
    <numFmt numFmtId="197" formatCode="_ * #,##0.00_ ;_ * \-#,##0.00_ ;_ * &quot;-&quot;??_ ;_ @_ "/>
    <numFmt numFmtId="198" formatCode="0.00_);[Red]\(0.00\)"/>
    <numFmt numFmtId="199" formatCode="&quot;₩&quot;#,##0;[Red]&quot;₩&quot;&quot;₩&quot;&quot;₩&quot;&quot;₩&quot;&quot;₩&quot;\-#,##0"/>
    <numFmt numFmtId="200" formatCode="_ * #,##0_ ;_ * &quot;₩&quot;&quot;₩&quot;&quot;₩&quot;&quot;₩&quot;&quot;₩&quot;&quot;₩&quot;&quot;₩&quot;&quot;₩&quot;&quot;₩&quot;&quot;₩&quot;&quot;₩&quot;&quot;₩&quot;&quot;₩&quot;&quot;₩&quot;\!\-#,##0_ ;_ * &quot;-&quot;_ ;_ @_ "/>
    <numFmt numFmtId="201" formatCode="0.000000000000E+00;\ᯜ"/>
    <numFmt numFmtId="202" formatCode="&quot;₩&quot;\ #,##0.00;[Red]&quot;₩&quot;\ \-#,##0.00"/>
    <numFmt numFmtId="203" formatCode="0.000000000E+00;\ᯜ"/>
    <numFmt numFmtId="204" formatCode="\$#,##0.00"/>
    <numFmt numFmtId="205" formatCode="0.0000000000000E+00;\ᯜ"/>
    <numFmt numFmtId="206" formatCode="dd/mm/yy\ \ \ \ hh:mm"/>
    <numFmt numFmtId="207" formatCode="#,##0\ &quot;DM&quot;;\-#,##0\ &quot;DM&quot;"/>
    <numFmt numFmtId="208" formatCode="#,##0.0?&quot;&quot;;\-#,##0.0?&quot;&quot;"/>
    <numFmt numFmtId="209" formatCode="_-* #,##0\ _D_M_-;\-* #,##0\ _D_M_-;_-* &quot;-&quot;\ _D_M_-;_-@_-"/>
    <numFmt numFmtId="210" formatCode="#,##0.0&quot;&quot;"/>
    <numFmt numFmtId="211" formatCode="_-* #,##0.00\ _D_M_-;\-* #,##0.00\ _D_M_-;_-* &quot;-&quot;??\ _D_M_-;_-@_-"/>
    <numFmt numFmtId="212" formatCode="_ &quot;₩&quot;* #,##0.00_ ;_ &quot;₩&quot;* &quot;₩&quot;&quot;₩&quot;&quot;₩&quot;&quot;₩&quot;&quot;₩&quot;&quot;₩&quot;&quot;₩&quot;&quot;₩&quot;&quot;₩&quot;&quot;₩&quot;&quot;₩&quot;&quot;₩&quot;\!\-#,##0.00_ ;_ &quot;₩&quot;* &quot;-&quot;??_ ;_ @_ "/>
    <numFmt numFmtId="213" formatCode="_-&quot;₩&quot;* #,##0.00_-;&quot;₩&quot;&quot;₩&quot;&quot;₩&quot;\-&quot;₩&quot;* #,##0.00_-;_-&quot;₩&quot;* &quot;-&quot;??_-;_-@_-"/>
    <numFmt numFmtId="214" formatCode="&quot;₩&quot;#,##0.00;&quot;₩&quot;&quot;₩&quot;&quot;₩&quot;&quot;₩&quot;&quot;₩&quot;\-#,##0.00"/>
    <numFmt numFmtId="215" formatCode="_-[$€-2]* #,##0.00_-;\-[$€-2]* #,##0.00_-;_-[$€-2]* &quot;-&quot;??_-"/>
    <numFmt numFmtId="216" formatCode="0.00000000000E+00;\ᯜ"/>
    <numFmt numFmtId="217" formatCode="_-* #,##0_-;&quot;₩&quot;\!\-* #,##0_-;_-* &quot;-&quot;_-;_-@_-"/>
    <numFmt numFmtId="218" formatCode="_-* #,##0.00_-;&quot;₩&quot;\!\-* #,##0.00_-;_-* &quot;-&quot;??_-;_-@_-"/>
    <numFmt numFmtId="219" formatCode="_ * #,##0_ ;_ * 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220" formatCode="0.0000000000E+00;\ᯜ"/>
    <numFmt numFmtId="221" formatCode="0\ &quot;% &quot;;[Red]\-\ 0\ &quot;%&quot;\ "/>
    <numFmt numFmtId="222" formatCode="#,##0&quot;&quot;;[Red]\-#,##0&quot;&quot;"/>
    <numFmt numFmtId="223" formatCode="yy&quot;년&quot;&quot;₩&quot;&quot;₩&quot;\ mm&quot;월&quot;&quot;₩&quot;&quot;₩&quot;\ dd&quot;일&quot;"/>
    <numFmt numFmtId="224" formatCode="yyyy&quot;年&quot;&quot;₩&quot;&quot;₩&quot;\ mm&quot;月&quot;&quot;₩&quot;&quot;₩&quot;\ dd&quot;日&quot;"/>
    <numFmt numFmtId="225" formatCode="#,##0.00\ &quot;DM&quot;;\-#,##0.00\ &quot;DM&quot;"/>
    <numFmt numFmtId="226" formatCode="#,###&quot; RS&quot;;\-#,###&quot; RS&quot;"/>
    <numFmt numFmtId="227" formatCode="#&quot; &quot;##&quot; &quot;##&quot; &quot;##0\ \I\N\R;[Red]\-#&quot; &quot;#,#&quot; &quot;##,&quot; &quot;###,##0\ \I\N\R"/>
    <numFmt numFmtId="228" formatCode="_-* #,##0.00\ &quot;DM&quot;_-;\-* #,##0.00\ &quot;DM&quot;_-;_-* &quot;-&quot;??\ &quot;DM&quot;_-;_-@_-"/>
    <numFmt numFmtId="229" formatCode="hh:mm&quot;  &quot;"/>
    <numFmt numFmtId="230" formatCode="&quot;₩&quot;#,##0;&quot;₩&quot;&quot;₩&quot;&quot;₩&quot;&quot;₩&quot;\-#,##0"/>
    <numFmt numFmtId="231" formatCode="&quot;₩&quot;#,##0;&quot;₩&quot;&quot;₩&quot;&quot;₩&quot;\-#,##0"/>
    <numFmt numFmtId="232" formatCode="#,##0;[Red]#,##0"/>
    <numFmt numFmtId="233" formatCode="#,##0_ "/>
    <numFmt numFmtId="234" formatCode="&quot;₩&quot;#,##0;[Red]&quot;₩&quot;&quot;₩&quot;&quot;₩&quot;&quot;₩&quot;\-#,##0"/>
    <numFmt numFmtId="235" formatCode="_-* #,##0.000_-;\-* #,##0.000_-;_-* &quot;-&quot;_-;_-@_-"/>
    <numFmt numFmtId="236" formatCode="_-* #,##0.00_-;&quot;₩&quot;&quot;₩&quot;\-* #,##0.00_-;_-* &quot;-&quot;??_-;_-@_-"/>
    <numFmt numFmtId="237" formatCode="_-&quot;₩&quot;* #,##0.00_-;&quot;₩&quot;&quot;₩&quot;\-&quot;₩&quot;* #,##0.00_-;_-&quot;₩&quot;* &quot;-&quot;??_-;_-@_-"/>
    <numFmt numFmtId="238" formatCode="&quot;₩&quot;#,##0.00;&quot;₩&quot;&quot;₩&quot;&quot;₩&quot;&quot;₩&quot;\-#,##0.00"/>
  </numFmts>
  <fonts count="9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휴먼둥근헤드라인"/>
      <family val="1"/>
      <charset val="129"/>
    </font>
    <font>
      <b/>
      <sz val="11"/>
      <name val="휴먼둥근헤드라인"/>
      <family val="1"/>
      <charset val="129"/>
    </font>
    <font>
      <b/>
      <sz val="18"/>
      <name val="휴먼둥근헤드라인"/>
      <family val="1"/>
      <charset val="129"/>
    </font>
    <font>
      <sz val="8"/>
      <name val="돋움"/>
      <family val="3"/>
      <charset val="129"/>
    </font>
    <font>
      <b/>
      <sz val="30"/>
      <name val="휴먼둥근헤드라인"/>
      <family val="1"/>
      <charset val="129"/>
    </font>
    <font>
      <b/>
      <sz val="24"/>
      <name val="휴먼둥근헤드라인"/>
      <family val="1"/>
      <charset val="129"/>
    </font>
    <font>
      <b/>
      <sz val="20"/>
      <name val="휴먼둥근헤드라인"/>
      <family val="1"/>
      <charset val="129"/>
    </font>
    <font>
      <sz val="22"/>
      <name val="휴먼둥근헤드라인"/>
      <family val="1"/>
      <charset val="129"/>
    </font>
    <font>
      <sz val="12"/>
      <name val="바탕체"/>
      <family val="1"/>
      <charset val="129"/>
    </font>
    <font>
      <b/>
      <sz val="12"/>
      <name val="돋움체"/>
      <family val="3"/>
      <charset val="129"/>
    </font>
    <font>
      <sz val="8"/>
      <name val="바탕"/>
      <family val="1"/>
      <charset val="129"/>
    </font>
    <font>
      <sz val="12"/>
      <name val="돋움체"/>
      <family val="3"/>
      <charset val="129"/>
    </font>
    <font>
      <b/>
      <sz val="15"/>
      <name val="돋움체"/>
      <family val="3"/>
      <charset val="129"/>
    </font>
    <font>
      <b/>
      <sz val="14"/>
      <name val="돋움체"/>
      <family val="3"/>
      <charset val="129"/>
    </font>
    <font>
      <sz val="13"/>
      <name val="돋움체"/>
      <family val="3"/>
      <charset val="129"/>
    </font>
    <font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16"/>
      <name val="굴림체"/>
      <family val="3"/>
      <charset val="129"/>
    </font>
    <font>
      <sz val="9"/>
      <name val="굴림체"/>
      <family val="3"/>
      <charset val="129"/>
    </font>
    <font>
      <sz val="12"/>
      <name val="굴림체"/>
      <family val="3"/>
      <charset val="129"/>
    </font>
    <font>
      <b/>
      <sz val="11"/>
      <name val="굴림체"/>
      <family val="3"/>
      <charset val="129"/>
    </font>
    <font>
      <sz val="7.5"/>
      <name val="굴림체"/>
      <family val="3"/>
      <charset val="129"/>
    </font>
    <font>
      <sz val="9"/>
      <name val="굴림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"/>
      <family val="3"/>
      <charset val="129"/>
    </font>
    <font>
      <sz val="10"/>
      <name val="Arial"/>
      <family val="2"/>
    </font>
    <font>
      <sz val="10"/>
      <name val="Helv"/>
      <family val="2"/>
    </font>
    <font>
      <sz val="10"/>
      <name val="굴림체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b/>
      <sz val="12"/>
      <color indexed="16"/>
      <name val="±¼¸²A¼"/>
      <family val="1"/>
      <charset val="129"/>
    </font>
    <font>
      <sz val="12"/>
      <name val="견명조"/>
      <family val="1"/>
      <charset val="129"/>
    </font>
    <font>
      <sz val="1"/>
      <color indexed="0"/>
      <name val="Courier"/>
      <family val="3"/>
    </font>
    <font>
      <sz val="9"/>
      <name val="바탕체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0"/>
      <name val="±¼¸²A¼"/>
      <family val="1"/>
      <charset val="129"/>
    </font>
    <font>
      <sz val="12"/>
      <name val="ⓒoUAAA¨u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name val="MS Serif"/>
      <family val="1"/>
    </font>
    <font>
      <b/>
      <sz val="9"/>
      <name val="Helv"/>
      <family val="2"/>
    </font>
    <font>
      <sz val="10"/>
      <color indexed="8"/>
      <name val="Arial"/>
      <family val="2"/>
    </font>
    <font>
      <sz val="10"/>
      <name val="바탕체"/>
      <family val="1"/>
      <charset val="129"/>
    </font>
    <font>
      <sz val="9"/>
      <color indexed="8"/>
      <name val="Arial"/>
      <family val="2"/>
    </font>
    <font>
      <sz val="9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sz val="8"/>
      <color indexed="8"/>
      <name val="Arial"/>
      <family val="2"/>
    </font>
    <font>
      <sz val="10"/>
      <color indexed="8"/>
      <name val="MS Sans Serif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9"/>
      <name val="Arial"/>
      <family val="2"/>
    </font>
    <font>
      <b/>
      <sz val="9"/>
      <color indexed="8"/>
      <name val="Arial"/>
      <family val="2"/>
    </font>
    <font>
      <u/>
      <sz val="10"/>
      <color indexed="36"/>
      <name val="Arial"/>
      <family val="2"/>
    </font>
    <font>
      <sz val="9.5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u/>
      <sz val="8.5"/>
      <color indexed="36"/>
      <name val="굴림체"/>
      <family val="3"/>
      <charset val="129"/>
    </font>
    <font>
      <sz val="11"/>
      <name val="돋움체"/>
      <family val="3"/>
      <charset val="129"/>
    </font>
    <font>
      <sz val="11"/>
      <name val="뼻뮝"/>
      <family val="3"/>
      <charset val="129"/>
    </font>
    <font>
      <sz val="10"/>
      <name val="바탕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color indexed="8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8"/>
      </patternFill>
    </fill>
    <fill>
      <patternFill patternType="gray125">
        <fgColor indexed="22"/>
        <bgColor indexed="9"/>
      </patternFill>
    </fill>
    <fill>
      <patternFill patternType="lightGray">
        <fgColor indexed="15"/>
        <bgColor indexed="9"/>
      </patternFill>
    </fill>
    <fill>
      <patternFill patternType="mediumGray">
        <fgColor indexed="22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9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hair">
        <color indexed="64"/>
      </bottom>
      <diagonal/>
    </border>
  </borders>
  <cellStyleXfs count="1011">
    <xf numFmtId="0" fontId="0" fillId="0" borderId="0">
      <alignment vertical="center"/>
    </xf>
    <xf numFmtId="0" fontId="9" fillId="0" borderId="0"/>
    <xf numFmtId="0" fontId="18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8" fillId="0" borderId="0"/>
    <xf numFmtId="0" fontId="9" fillId="0" borderId="0"/>
    <xf numFmtId="41" fontId="9" fillId="0" borderId="0" applyFont="0" applyFill="0" applyBorder="0" applyAlignment="0" applyProtection="0"/>
    <xf numFmtId="0" fontId="9" fillId="0" borderId="0"/>
    <xf numFmtId="0" fontId="9" fillId="0" borderId="0"/>
    <xf numFmtId="0" fontId="32" fillId="0" borderId="0"/>
    <xf numFmtId="0" fontId="18" fillId="0" borderId="0"/>
    <xf numFmtId="0" fontId="18" fillId="0" borderId="0"/>
    <xf numFmtId="0" fontId="3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6" fillId="0" borderId="0"/>
    <xf numFmtId="0" fontId="9" fillId="0" borderId="0"/>
    <xf numFmtId="0" fontId="18" fillId="0" borderId="0"/>
    <xf numFmtId="0" fontId="18" fillId="0" borderId="0"/>
    <xf numFmtId="0" fontId="37" fillId="0" borderId="0" applyFont="0" applyFill="0" applyBorder="0" applyAlignment="0" applyProtection="0"/>
    <xf numFmtId="0" fontId="9" fillId="0" borderId="0"/>
    <xf numFmtId="0" fontId="9" fillId="0" borderId="0"/>
    <xf numFmtId="0" fontId="3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8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7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8" fillId="0" borderId="0"/>
    <xf numFmtId="0" fontId="9" fillId="0" borderId="0"/>
    <xf numFmtId="0" fontId="38" fillId="0" borderId="0">
      <protection locked="0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9" fillId="0" borderId="0"/>
    <xf numFmtId="182" fontId="40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35" fillId="0" borderId="0"/>
    <xf numFmtId="183" fontId="42" fillId="0" borderId="0">
      <alignment vertical="center"/>
    </xf>
    <xf numFmtId="0" fontId="25" fillId="0" borderId="0">
      <alignment horizontal="center" vertical="center"/>
    </xf>
    <xf numFmtId="184" fontId="18" fillId="0" borderId="0">
      <alignment horizontal="center" vertical="center"/>
    </xf>
    <xf numFmtId="184" fontId="18" fillId="0" borderId="0">
      <alignment horizontal="center" vertical="center"/>
    </xf>
    <xf numFmtId="184" fontId="18" fillId="0" borderId="0">
      <alignment horizontal="center" vertical="center"/>
    </xf>
    <xf numFmtId="185" fontId="18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4" fontId="18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5" fontId="18" fillId="0" borderId="0">
      <alignment horizontal="center" vertical="center"/>
    </xf>
    <xf numFmtId="185" fontId="18" fillId="0" borderId="0">
      <alignment horizontal="center" vertical="center"/>
    </xf>
    <xf numFmtId="184" fontId="18" fillId="0" borderId="0">
      <alignment horizontal="center" vertical="center"/>
    </xf>
    <xf numFmtId="186" fontId="9" fillId="0" borderId="0">
      <alignment horizontal="center" vertical="center"/>
    </xf>
    <xf numFmtId="187" fontId="9" fillId="0" borderId="0">
      <alignment horizontal="center" vertical="center"/>
    </xf>
    <xf numFmtId="187" fontId="9" fillId="0" borderId="0">
      <alignment horizontal="center" vertical="center"/>
    </xf>
    <xf numFmtId="187" fontId="9" fillId="0" borderId="0">
      <alignment horizontal="center" vertical="center"/>
    </xf>
    <xf numFmtId="187" fontId="9" fillId="0" borderId="0">
      <alignment horizontal="center" vertical="center"/>
    </xf>
    <xf numFmtId="187" fontId="9" fillId="0" borderId="0">
      <alignment horizontal="center" vertical="center"/>
    </xf>
    <xf numFmtId="187" fontId="9" fillId="0" borderId="0">
      <alignment horizontal="center" vertical="center"/>
    </xf>
    <xf numFmtId="187" fontId="9" fillId="0" borderId="0">
      <alignment horizontal="center" vertical="center"/>
    </xf>
    <xf numFmtId="187" fontId="9" fillId="0" borderId="0">
      <alignment horizontal="center" vertical="center"/>
    </xf>
    <xf numFmtId="186" fontId="9" fillId="0" borderId="0">
      <alignment horizontal="center" vertical="center"/>
    </xf>
    <xf numFmtId="184" fontId="18" fillId="0" borderId="0">
      <alignment horizontal="center" vertical="center"/>
    </xf>
    <xf numFmtId="184" fontId="18" fillId="0" borderId="0">
      <alignment horizontal="center" vertical="center"/>
    </xf>
    <xf numFmtId="184" fontId="18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4" fontId="18" fillId="0" borderId="0">
      <alignment horizontal="center" vertical="center"/>
    </xf>
    <xf numFmtId="186" fontId="9" fillId="0" borderId="0">
      <alignment horizontal="center" vertical="center"/>
    </xf>
    <xf numFmtId="184" fontId="18" fillId="0" borderId="0">
      <alignment horizontal="center" vertical="center"/>
    </xf>
    <xf numFmtId="184" fontId="18" fillId="0" borderId="0">
      <alignment horizontal="center" vertical="center"/>
    </xf>
    <xf numFmtId="184" fontId="18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4" fontId="18" fillId="0" borderId="0">
      <alignment horizontal="center" vertical="center"/>
    </xf>
    <xf numFmtId="188" fontId="43" fillId="0" borderId="0">
      <alignment horizontal="center" vertical="center"/>
    </xf>
    <xf numFmtId="0" fontId="43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186" fontId="9" fillId="0" borderId="0">
      <alignment horizontal="center" vertical="center"/>
    </xf>
    <xf numFmtId="0" fontId="18" fillId="0" borderId="0">
      <alignment horizontal="center" vertical="center"/>
    </xf>
    <xf numFmtId="189" fontId="44" fillId="0" borderId="0">
      <protection locked="0"/>
    </xf>
    <xf numFmtId="0" fontId="18" fillId="0" borderId="26">
      <alignment horizontal="center"/>
    </xf>
    <xf numFmtId="0" fontId="38" fillId="0" borderId="0">
      <protection locked="0"/>
    </xf>
    <xf numFmtId="0" fontId="45" fillId="0" borderId="27">
      <alignment horizontal="center" vertical="center"/>
    </xf>
    <xf numFmtId="0" fontId="18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28" applyProtection="0">
      <alignment horizontal="left" vertical="center" wrapText="1"/>
    </xf>
    <xf numFmtId="189" fontId="38" fillId="0" borderId="0">
      <protection locked="0"/>
    </xf>
    <xf numFmtId="189" fontId="38" fillId="0" borderId="0">
      <protection locked="0"/>
    </xf>
    <xf numFmtId="189" fontId="38" fillId="0" borderId="0">
      <protection locked="0"/>
    </xf>
    <xf numFmtId="189" fontId="44" fillId="0" borderId="0">
      <protection locked="0"/>
    </xf>
    <xf numFmtId="0" fontId="40" fillId="0" borderId="0" applyFont="0" applyFill="0" applyBorder="0" applyAlignment="0" applyProtection="0"/>
    <xf numFmtId="190" fontId="47" fillId="0" borderId="0" applyFont="0" applyFill="0" applyBorder="0" applyAlignment="0" applyProtection="0"/>
    <xf numFmtId="19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191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0" fillId="0" borderId="0" applyFont="0" applyFill="0" applyBorder="0" applyAlignment="0" applyProtection="0"/>
    <xf numFmtId="192" fontId="47" fillId="0" borderId="0" applyFont="0" applyFill="0" applyBorder="0" applyAlignment="0" applyProtection="0"/>
    <xf numFmtId="192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19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9" fontId="38" fillId="0" borderId="0">
      <protection locked="0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194" fontId="40" fillId="0" borderId="0">
      <protection locked="0"/>
    </xf>
    <xf numFmtId="0" fontId="50" fillId="0" borderId="0"/>
    <xf numFmtId="189" fontId="44" fillId="0" borderId="0">
      <protection locked="0"/>
    </xf>
    <xf numFmtId="189" fontId="44" fillId="0" borderId="0">
      <protection locked="0"/>
    </xf>
    <xf numFmtId="0" fontId="51" fillId="0" borderId="0" applyFont="0" applyFill="0" applyBorder="0" applyAlignment="0" applyProtection="0"/>
    <xf numFmtId="195" fontId="47" fillId="0" borderId="0" applyFont="0" applyFill="0" applyBorder="0" applyAlignment="0" applyProtection="0"/>
    <xf numFmtId="195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196" fontId="9" fillId="0" borderId="0" applyFont="0" applyFill="0" applyBorder="0" applyAlignment="0" applyProtection="0"/>
    <xf numFmtId="0" fontId="40" fillId="0" borderId="0" applyFont="0" applyFill="0" applyBorder="0" applyAlignment="0" applyProtection="0"/>
    <xf numFmtId="197" fontId="47" fillId="0" borderId="0" applyFont="0" applyFill="0" applyBorder="0" applyAlignment="0" applyProtection="0"/>
    <xf numFmtId="197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198" fontId="9" fillId="0" borderId="0" applyFont="0" applyFill="0" applyBorder="0" applyAlignment="0" applyProtection="0"/>
    <xf numFmtId="4" fontId="38" fillId="0" borderId="0">
      <protection locked="0"/>
    </xf>
    <xf numFmtId="199" fontId="40" fillId="0" borderId="0">
      <protection locked="0"/>
    </xf>
    <xf numFmtId="0" fontId="9" fillId="0" borderId="0" applyFont="0" applyFill="0" applyBorder="0" applyAlignment="0" applyProtection="0"/>
    <xf numFmtId="189" fontId="38" fillId="0" borderId="0">
      <protection locked="0"/>
    </xf>
    <xf numFmtId="0" fontId="52" fillId="0" borderId="0"/>
    <xf numFmtId="189" fontId="44" fillId="0" borderId="0">
      <protection locked="0"/>
    </xf>
    <xf numFmtId="0" fontId="40" fillId="0" borderId="0"/>
    <xf numFmtId="0" fontId="47" fillId="0" borderId="0"/>
    <xf numFmtId="0" fontId="48" fillId="0" borderId="0"/>
    <xf numFmtId="0" fontId="52" fillId="0" borderId="0"/>
    <xf numFmtId="0" fontId="52" fillId="0" borderId="0"/>
    <xf numFmtId="0" fontId="47" fillId="0" borderId="0"/>
    <xf numFmtId="49" fontId="40" fillId="0" borderId="0" applyBorder="0"/>
    <xf numFmtId="0" fontId="47" fillId="0" borderId="0"/>
    <xf numFmtId="0" fontId="40" fillId="0" borderId="0"/>
    <xf numFmtId="0" fontId="53" fillId="0" borderId="0"/>
    <xf numFmtId="0" fontId="48" fillId="0" borderId="0"/>
    <xf numFmtId="0" fontId="53" fillId="0" borderId="0"/>
    <xf numFmtId="0" fontId="48" fillId="0" borderId="0"/>
    <xf numFmtId="0" fontId="53" fillId="0" borderId="0"/>
    <xf numFmtId="0" fontId="9" fillId="0" borderId="0" applyFill="0" applyBorder="0" applyAlignment="0"/>
    <xf numFmtId="0" fontId="54" fillId="0" borderId="0"/>
    <xf numFmtId="0" fontId="55" fillId="0" borderId="0" applyNumberFormat="0" applyFill="0" applyBorder="0" applyAlignment="0" applyProtection="0">
      <alignment vertical="top"/>
      <protection locked="0"/>
    </xf>
    <xf numFmtId="0" fontId="38" fillId="0" borderId="29">
      <protection locked="0"/>
    </xf>
    <xf numFmtId="189" fontId="38" fillId="0" borderId="0">
      <protection locked="0"/>
    </xf>
    <xf numFmtId="4" fontId="38" fillId="0" borderId="0">
      <protection locked="0"/>
    </xf>
    <xf numFmtId="38" fontId="35" fillId="0" borderId="0" applyFont="0" applyFill="0" applyBorder="0" applyAlignment="0" applyProtection="0"/>
    <xf numFmtId="200" fontId="9" fillId="0" borderId="0"/>
    <xf numFmtId="197" fontId="35" fillId="0" borderId="0" applyFont="0" applyFill="0" applyBorder="0" applyAlignment="0" applyProtection="0"/>
    <xf numFmtId="201" fontId="9" fillId="0" borderId="0">
      <protection locked="0"/>
    </xf>
    <xf numFmtId="0" fontId="56" fillId="0" borderId="0" applyNumberFormat="0" applyAlignment="0">
      <alignment horizontal="left"/>
    </xf>
    <xf numFmtId="20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203" fontId="9" fillId="0" borderId="0">
      <protection locked="0"/>
    </xf>
    <xf numFmtId="0" fontId="35" fillId="0" borderId="0" applyFont="0" applyFill="0" applyBorder="0" applyAlignment="0" applyProtection="0"/>
    <xf numFmtId="204" fontId="57" fillId="0" borderId="1" applyFill="0" applyBorder="0" applyAlignment="0"/>
    <xf numFmtId="0" fontId="18" fillId="0" borderId="0" applyFont="0" applyFill="0" applyBorder="0" applyAlignment="0" applyProtection="0"/>
    <xf numFmtId="205" fontId="9" fillId="0" borderId="0">
      <protection locked="0"/>
    </xf>
    <xf numFmtId="0" fontId="35" fillId="0" borderId="0"/>
    <xf numFmtId="0" fontId="38" fillId="0" borderId="0">
      <protection locked="0"/>
    </xf>
    <xf numFmtId="14" fontId="58" fillId="0" borderId="0" applyFont="0" applyFill="0" applyBorder="0">
      <alignment horizontal="right" vertical="top" wrapText="1"/>
    </xf>
    <xf numFmtId="206" fontId="50" fillId="0" borderId="0" applyFont="0" applyFill="0" applyBorder="0" applyProtection="0">
      <alignment vertical="center"/>
    </xf>
    <xf numFmtId="37" fontId="59" fillId="0" borderId="1">
      <alignment horizontal="center" vertical="distributed"/>
    </xf>
    <xf numFmtId="207" fontId="60" fillId="0" borderId="0">
      <alignment horizontal="right" vertical="center"/>
    </xf>
    <xf numFmtId="208" fontId="50" fillId="0" borderId="0" applyFont="0" applyFill="0" applyBorder="0">
      <alignment horizontal="right" vertical="center"/>
    </xf>
    <xf numFmtId="209" fontId="61" fillId="0" borderId="0" applyFont="0" applyFill="0" applyBorder="0" applyAlignment="0" applyProtection="0"/>
    <xf numFmtId="210" fontId="61" fillId="0" borderId="0" applyFont="0" applyFill="0" applyBorder="0" applyAlignment="0">
      <alignment horizontal="right" vertical="center"/>
    </xf>
    <xf numFmtId="211" fontId="61" fillId="0" borderId="0" applyFont="0" applyFill="0" applyBorder="0" applyAlignment="0" applyProtection="0"/>
    <xf numFmtId="212" fontId="9" fillId="0" borderId="0"/>
    <xf numFmtId="213" fontId="40" fillId="0" borderId="0">
      <protection locked="0"/>
    </xf>
    <xf numFmtId="214" fontId="40" fillId="0" borderId="0">
      <protection locked="0"/>
    </xf>
    <xf numFmtId="0" fontId="61" fillId="4" borderId="0" applyNumberFormat="0" applyFont="0" applyBorder="0" applyAlignment="0" applyProtection="0"/>
    <xf numFmtId="0" fontId="62" fillId="0" borderId="0" applyNumberFormat="0" applyAlignment="0">
      <alignment horizontal="left"/>
    </xf>
    <xf numFmtId="215" fontId="9" fillId="0" borderId="0" applyFont="0" applyFill="0" applyBorder="0" applyAlignment="0" applyProtection="0"/>
    <xf numFmtId="0" fontId="63" fillId="0" borderId="0" applyNumberFormat="0" applyFont="0" applyFill="0" applyBorder="0" applyAlignment="0" applyProtection="0"/>
    <xf numFmtId="0" fontId="63" fillId="0" borderId="0" applyNumberFormat="0" applyFont="0" applyFill="0" applyBorder="0" applyAlignment="0" applyProtection="0"/>
    <xf numFmtId="0" fontId="63" fillId="0" borderId="0" applyNumberFormat="0" applyFont="0" applyFill="0" applyBorder="0" applyAlignment="0" applyProtection="0"/>
    <xf numFmtId="0" fontId="63" fillId="0" borderId="0" applyNumberFormat="0" applyFont="0" applyFill="0" applyBorder="0" applyAlignment="0" applyProtection="0"/>
    <xf numFmtId="0" fontId="63" fillId="0" borderId="0" applyNumberFormat="0" applyFont="0" applyFill="0" applyBorder="0" applyAlignment="0" applyProtection="0"/>
    <xf numFmtId="0" fontId="63" fillId="0" borderId="0" applyNumberFormat="0" applyFont="0" applyFill="0" applyBorder="0" applyAlignment="0" applyProtection="0"/>
    <xf numFmtId="0" fontId="63" fillId="0" borderId="0" applyNumberFormat="0" applyFont="0" applyFill="0" applyBorder="0" applyAlignment="0" applyProtection="0"/>
    <xf numFmtId="216" fontId="9" fillId="0" borderId="0">
      <protection locked="0"/>
    </xf>
    <xf numFmtId="38" fontId="64" fillId="3" borderId="0" applyNumberFormat="0" applyBorder="0" applyAlignment="0" applyProtection="0"/>
    <xf numFmtId="0" fontId="65" fillId="0" borderId="0">
      <alignment horizontal="left"/>
    </xf>
    <xf numFmtId="0" fontId="66" fillId="0" borderId="30" applyNumberFormat="0" applyAlignment="0" applyProtection="0">
      <alignment horizontal="left" vertical="center"/>
    </xf>
    <xf numFmtId="0" fontId="66" fillId="0" borderId="31">
      <alignment horizontal="left" vertical="center"/>
    </xf>
    <xf numFmtId="0" fontId="41" fillId="0" borderId="0">
      <protection locked="0"/>
    </xf>
    <xf numFmtId="0" fontId="41" fillId="0" borderId="0">
      <protection locked="0"/>
    </xf>
    <xf numFmtId="189" fontId="41" fillId="0" borderId="0">
      <protection locked="0"/>
    </xf>
    <xf numFmtId="189" fontId="41" fillId="0" borderId="0">
      <protection locked="0"/>
    </xf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10" fontId="64" fillId="3" borderId="1" applyNumberFormat="0" applyBorder="0" applyAlignment="0" applyProtection="0"/>
    <xf numFmtId="217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0" fontId="69" fillId="0" borderId="18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37" fontId="70" fillId="0" borderId="0"/>
    <xf numFmtId="219" fontId="18" fillId="0" borderId="0"/>
    <xf numFmtId="0" fontId="18" fillId="0" borderId="0"/>
    <xf numFmtId="0" fontId="35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/>
    <xf numFmtId="220" fontId="9" fillId="0" borderId="0">
      <protection locked="0"/>
    </xf>
    <xf numFmtId="10" fontId="35" fillId="0" borderId="0" applyFont="0" applyFill="0" applyBorder="0" applyAlignment="0" applyProtection="0"/>
    <xf numFmtId="0" fontId="25" fillId="0" borderId="0">
      <protection locked="0"/>
    </xf>
    <xf numFmtId="221" fontId="61" fillId="0" borderId="0" applyFont="0" applyFill="0" applyBorder="0" applyAlignment="0" applyProtection="0"/>
    <xf numFmtId="222" fontId="50" fillId="0" borderId="0" applyFont="0" applyFill="0" applyBorder="0" applyProtection="0">
      <alignment horizontal="right" vertical="center"/>
    </xf>
    <xf numFmtId="30" fontId="71" fillId="0" borderId="0" applyNumberFormat="0" applyFill="0" applyBorder="0" applyAlignment="0" applyProtection="0">
      <alignment horizontal="left"/>
    </xf>
    <xf numFmtId="0" fontId="9" fillId="0" borderId="0" applyFont="0" applyFill="0" applyBorder="0" applyAlignment="0" applyProtection="0"/>
    <xf numFmtId="0" fontId="18" fillId="0" borderId="0"/>
    <xf numFmtId="0" fontId="61" fillId="0" borderId="32" applyNumberFormat="0" applyFont="0" applyFill="0" applyAlignment="0" applyProtection="0"/>
    <xf numFmtId="0" fontId="61" fillId="0" borderId="0"/>
    <xf numFmtId="0" fontId="69" fillId="0" borderId="0"/>
    <xf numFmtId="40" fontId="72" fillId="0" borderId="0" applyBorder="0">
      <alignment horizontal="right"/>
    </xf>
    <xf numFmtId="49" fontId="61" fillId="0" borderId="33" applyNumberFormat="0" applyFill="0" applyAlignment="0"/>
    <xf numFmtId="49" fontId="73" fillId="5" borderId="34">
      <alignment horizontal="center" vertical="center" wrapText="1"/>
    </xf>
    <xf numFmtId="0" fontId="73" fillId="6" borderId="35" applyFill="0">
      <alignment horizontal="center" vertical="center" wrapText="1"/>
    </xf>
    <xf numFmtId="0" fontId="60" fillId="0" borderId="36" applyNumberFormat="0" applyFont="0" applyFill="0" applyAlignment="0" applyProtection="0"/>
    <xf numFmtId="0" fontId="60" fillId="0" borderId="37" applyNumberFormat="0" applyFont="0" applyFill="0" applyAlignment="0" applyProtection="0"/>
    <xf numFmtId="0" fontId="61" fillId="0" borderId="38" applyNumberFormat="0" applyFont="0" applyFill="0" applyAlignment="0" applyProtection="0"/>
    <xf numFmtId="49" fontId="74" fillId="7" borderId="0" applyFont="0" applyFill="0" applyBorder="0" applyProtection="0">
      <alignment horizontal="left" vertical="top" wrapText="1"/>
    </xf>
    <xf numFmtId="0" fontId="75" fillId="8" borderId="0">
      <alignment horizontal="centerContinuous"/>
    </xf>
    <xf numFmtId="0" fontId="76" fillId="0" borderId="0" applyFill="0" applyBorder="0" applyProtection="0">
      <alignment horizontal="centerContinuous" vertical="center"/>
    </xf>
    <xf numFmtId="0" fontId="29" fillId="3" borderId="0" applyFill="0" applyBorder="0" applyProtection="0">
      <alignment horizontal="center" vertical="center"/>
    </xf>
    <xf numFmtId="0" fontId="38" fillId="0" borderId="29">
      <protection locked="0"/>
    </xf>
    <xf numFmtId="223" fontId="29" fillId="0" borderId="0" applyFont="0" applyFill="0" applyBorder="0" applyAlignment="0" applyProtection="0"/>
    <xf numFmtId="224" fontId="29" fillId="0" borderId="0" applyFont="0" applyFill="0" applyBorder="0" applyAlignment="0" applyProtection="0"/>
    <xf numFmtId="225" fontId="50" fillId="0" borderId="0" applyFont="0" applyFill="0" applyBorder="0" applyProtection="0">
      <alignment horizontal="right" vertical="center"/>
    </xf>
    <xf numFmtId="207" fontId="50" fillId="0" borderId="0" applyFont="0" applyFill="0" applyBorder="0" applyProtection="0">
      <alignment horizontal="right" vertical="center"/>
    </xf>
    <xf numFmtId="226" fontId="61" fillId="0" borderId="0" applyFont="0" applyFill="0" applyBorder="0" applyAlignment="0"/>
    <xf numFmtId="227" fontId="77" fillId="0" borderId="32" applyFont="0" applyFill="0" applyBorder="0" applyAlignment="0" applyProtection="0"/>
    <xf numFmtId="228" fontId="61" fillId="0" borderId="0" applyFont="0" applyFill="0" applyBorder="0" applyAlignment="0" applyProtection="0"/>
    <xf numFmtId="229" fontId="50" fillId="0" borderId="0" applyFont="0" applyFill="0" applyBorder="0" applyAlignment="0" applyProtection="0">
      <alignment horizontal="right" vertical="top"/>
    </xf>
    <xf numFmtId="0" fontId="78" fillId="9" borderId="39" applyNumberFormat="0" applyProtection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230" fontId="18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231" fontId="9" fillId="0" borderId="0"/>
    <xf numFmtId="231" fontId="9" fillId="0" borderId="0"/>
    <xf numFmtId="231" fontId="9" fillId="0" borderId="0"/>
    <xf numFmtId="231" fontId="9" fillId="0" borderId="0"/>
    <xf numFmtId="231" fontId="9" fillId="0" borderId="0"/>
    <xf numFmtId="231" fontId="9" fillId="0" borderId="0"/>
    <xf numFmtId="231" fontId="9" fillId="0" borderId="0"/>
    <xf numFmtId="231" fontId="9" fillId="0" borderId="0"/>
    <xf numFmtId="231" fontId="9" fillId="0" borderId="0"/>
    <xf numFmtId="231" fontId="9" fillId="0" borderId="0"/>
    <xf numFmtId="231" fontId="9" fillId="0" borderId="0"/>
    <xf numFmtId="232" fontId="80" fillId="0" borderId="28">
      <alignment horizontal="right" vertical="center"/>
    </xf>
    <xf numFmtId="0" fontId="38" fillId="0" borderId="0">
      <protection locked="0"/>
    </xf>
    <xf numFmtId="0" fontId="81" fillId="0" borderId="0">
      <alignment vertical="center"/>
    </xf>
    <xf numFmtId="0" fontId="82" fillId="0" borderId="28">
      <alignment horizontal="center" vertical="center"/>
    </xf>
    <xf numFmtId="0" fontId="38" fillId="0" borderId="0"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25" fillId="3" borderId="0" applyFill="0" applyBorder="0" applyProtection="0">
      <alignment horizontal="right"/>
    </xf>
    <xf numFmtId="10" fontId="25" fillId="0" borderId="0" applyFill="0" applyBorder="0" applyProtection="0">
      <alignment horizontal="right"/>
    </xf>
    <xf numFmtId="9" fontId="9" fillId="0" borderId="0" applyFont="0" applyFill="0" applyBorder="0" applyAlignment="0" applyProtection="0"/>
    <xf numFmtId="0" fontId="84" fillId="0" borderId="0" applyFont="0" applyFill="0" applyBorder="0" applyProtection="0">
      <alignment horizontal="center" vertical="center"/>
    </xf>
    <xf numFmtId="0" fontId="84" fillId="0" borderId="0" applyFont="0" applyFill="0" applyBorder="0" applyProtection="0">
      <alignment horizontal="center" vertical="center"/>
    </xf>
    <xf numFmtId="0" fontId="85" fillId="0" borderId="0"/>
    <xf numFmtId="233" fontId="86" fillId="0" borderId="28">
      <alignment vertical="center"/>
    </xf>
    <xf numFmtId="0" fontId="82" fillId="0" borderId="28">
      <alignment horizontal="center" vertical="center"/>
    </xf>
    <xf numFmtId="183" fontId="87" fillId="0" borderId="0">
      <alignment vertical="center"/>
    </xf>
    <xf numFmtId="41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3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8" fillId="0" borderId="40"/>
    <xf numFmtId="0" fontId="89" fillId="0" borderId="1">
      <alignment vertical="center"/>
    </xf>
    <xf numFmtId="0" fontId="90" fillId="0" borderId="0" applyFont="0" applyFill="0" applyBorder="0" applyAlignment="0" applyProtection="0"/>
    <xf numFmtId="0" fontId="91" fillId="0" borderId="0">
      <alignment horizontal="center" vertical="center"/>
    </xf>
    <xf numFmtId="41" fontId="9" fillId="0" borderId="0" applyFont="0" applyFill="0" applyBorder="0" applyAlignment="0" applyProtection="0"/>
    <xf numFmtId="4" fontId="38" fillId="0" borderId="0">
      <protection locked="0"/>
    </xf>
    <xf numFmtId="234" fontId="18" fillId="0" borderId="0">
      <protection locked="0"/>
    </xf>
    <xf numFmtId="0" fontId="18" fillId="0" borderId="0"/>
    <xf numFmtId="0" fontId="82" fillId="0" borderId="28" applyFill="0" applyProtection="0">
      <alignment horizontal="center" vertical="center"/>
    </xf>
    <xf numFmtId="0" fontId="18" fillId="0" borderId="0" applyFont="0" applyFill="0" applyBorder="0" applyAlignment="0" applyProtection="0"/>
    <xf numFmtId="217" fontId="9" fillId="0" borderId="0" applyFont="0" applyFill="0" applyBorder="0" applyAlignment="0" applyProtection="0"/>
    <xf numFmtId="192" fontId="9" fillId="3" borderId="0" applyFill="0" applyBorder="0" applyProtection="0">
      <alignment horizontal="right"/>
    </xf>
    <xf numFmtId="235" fontId="84" fillId="0" borderId="1">
      <alignment vertical="center"/>
    </xf>
    <xf numFmtId="0" fontId="18" fillId="0" borderId="0" applyFont="0" applyFill="0" applyBorder="0" applyAlignment="0" applyProtection="0"/>
    <xf numFmtId="236" fontId="18" fillId="0" borderId="0">
      <protection locked="0"/>
    </xf>
    <xf numFmtId="0" fontId="9" fillId="0" borderId="0">
      <alignment vertical="center"/>
    </xf>
    <xf numFmtId="0" fontId="18" fillId="0" borderId="0"/>
    <xf numFmtId="0" fontId="9" fillId="0" borderId="0"/>
    <xf numFmtId="0" fontId="9" fillId="0" borderId="0"/>
    <xf numFmtId="0" fontId="92" fillId="0" borderId="0">
      <alignment vertical="center"/>
    </xf>
    <xf numFmtId="0" fontId="9" fillId="0" borderId="0"/>
    <xf numFmtId="0" fontId="18" fillId="0" borderId="28">
      <alignment vertical="center" wrapText="1"/>
    </xf>
    <xf numFmtId="0" fontId="9" fillId="0" borderId="1" applyNumberFormat="0" applyFill="0" applyProtection="0">
      <alignment vertical="center"/>
    </xf>
    <xf numFmtId="0" fontId="45" fillId="0" borderId="27">
      <alignment horizontal="center" vertical="center"/>
    </xf>
    <xf numFmtId="0" fontId="37" fillId="0" borderId="28">
      <alignment horizontal="center" vertical="center" wrapText="1"/>
    </xf>
    <xf numFmtId="0" fontId="38" fillId="0" borderId="29">
      <protection locked="0"/>
    </xf>
    <xf numFmtId="237" fontId="18" fillId="0" borderId="0">
      <protection locked="0"/>
    </xf>
    <xf numFmtId="238" fontId="18" fillId="0" borderId="0">
      <protection locked="0"/>
    </xf>
  </cellStyleXfs>
  <cellXfs count="175">
    <xf numFmtId="0" fontId="0" fillId="0" borderId="0" xfId="0">
      <alignment vertical="center"/>
    </xf>
    <xf numFmtId="0" fontId="0" fillId="0" borderId="0" xfId="0" quotePrefix="1">
      <alignment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 shrinkToFit="1"/>
    </xf>
    <xf numFmtId="0" fontId="8" fillId="0" borderId="1" xfId="0" quotePrefix="1" applyFont="1" applyBorder="1" applyAlignment="1">
      <alignment vertical="center" wrapText="1"/>
    </xf>
    <xf numFmtId="0" fontId="8" fillId="0" borderId="1" xfId="0" quotePrefix="1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vertical="center" wrapText="1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vertical="center"/>
    </xf>
    <xf numFmtId="0" fontId="15" fillId="0" borderId="0" xfId="1" applyFont="1" applyAlignment="1">
      <alignment horizontal="center" vertical="center"/>
    </xf>
    <xf numFmtId="0" fontId="19" fillId="0" borderId="5" xfId="2" applyFont="1" applyBorder="1" applyAlignment="1">
      <alignment horizontal="center" vertical="center"/>
    </xf>
    <xf numFmtId="0" fontId="21" fillId="0" borderId="5" xfId="2" applyFont="1" applyBorder="1" applyAlignment="1">
      <alignment horizontal="center" vertical="center"/>
    </xf>
    <xf numFmtId="0" fontId="21" fillId="0" borderId="0" xfId="2" applyFont="1">
      <alignment vertical="center"/>
    </xf>
    <xf numFmtId="0" fontId="19" fillId="0" borderId="9" xfId="2" applyFont="1" applyBorder="1" applyAlignment="1">
      <alignment horizontal="center" vertical="center"/>
    </xf>
    <xf numFmtId="0" fontId="21" fillId="0" borderId="9" xfId="2" applyFont="1" applyBorder="1" applyAlignment="1">
      <alignment horizontal="center" vertical="center"/>
    </xf>
    <xf numFmtId="0" fontId="19" fillId="0" borderId="12" xfId="2" applyFont="1" applyBorder="1">
      <alignment vertical="center"/>
    </xf>
    <xf numFmtId="0" fontId="19" fillId="0" borderId="13" xfId="2" applyFont="1" applyBorder="1">
      <alignment vertical="center"/>
    </xf>
    <xf numFmtId="0" fontId="19" fillId="0" borderId="14" xfId="2" applyFont="1" applyBorder="1">
      <alignment vertical="center"/>
    </xf>
    <xf numFmtId="0" fontId="19" fillId="0" borderId="15" xfId="2" applyFont="1" applyBorder="1">
      <alignment vertical="center"/>
    </xf>
    <xf numFmtId="0" fontId="22" fillId="0" borderId="0" xfId="2" applyFont="1">
      <alignment vertical="center"/>
    </xf>
    <xf numFmtId="0" fontId="19" fillId="0" borderId="0" xfId="2" applyFont="1">
      <alignment vertical="center"/>
    </xf>
    <xf numFmtId="0" fontId="19" fillId="0" borderId="16" xfId="2" applyFont="1" applyBorder="1">
      <alignment vertical="center"/>
    </xf>
    <xf numFmtId="0" fontId="22" fillId="0" borderId="15" xfId="2" applyFont="1" applyBorder="1" applyAlignment="1">
      <alignment horizontal="right" vertical="center"/>
    </xf>
    <xf numFmtId="0" fontId="22" fillId="0" borderId="0" xfId="2" applyFont="1" applyAlignment="1">
      <alignment horizontal="left" vertical="center"/>
    </xf>
    <xf numFmtId="0" fontId="22" fillId="0" borderId="0" xfId="2" applyFont="1" applyAlignment="1">
      <alignment horizontal="center" vertical="center"/>
    </xf>
    <xf numFmtId="3" fontId="22" fillId="0" borderId="0" xfId="2" applyNumberFormat="1" applyFont="1" applyAlignment="1">
      <alignment horizontal="left" vertical="center"/>
    </xf>
    <xf numFmtId="0" fontId="19" fillId="0" borderId="0" xfId="2" applyFont="1" applyAlignment="1">
      <alignment horizontal="left" vertical="center"/>
    </xf>
    <xf numFmtId="0" fontId="19" fillId="0" borderId="16" xfId="2" applyFont="1" applyBorder="1" applyAlignment="1">
      <alignment horizontal="left" vertical="center"/>
    </xf>
    <xf numFmtId="177" fontId="23" fillId="0" borderId="0" xfId="2" applyNumberFormat="1" applyFont="1" applyAlignment="1">
      <alignment horizontal="left" vertical="center"/>
    </xf>
    <xf numFmtId="0" fontId="23" fillId="0" borderId="0" xfId="2" applyFont="1" applyAlignment="1">
      <alignment vertical="center" wrapText="1"/>
    </xf>
    <xf numFmtId="0" fontId="23" fillId="0" borderId="16" xfId="2" applyFont="1" applyBorder="1" applyAlignment="1">
      <alignment vertical="center" wrapText="1"/>
    </xf>
    <xf numFmtId="0" fontId="23" fillId="0" borderId="0" xfId="2" applyFont="1" applyAlignment="1">
      <alignment horizontal="center" vertical="center"/>
    </xf>
    <xf numFmtId="0" fontId="23" fillId="0" borderId="0" xfId="2" applyFont="1" applyAlignment="1">
      <alignment horizontal="left" vertical="center"/>
    </xf>
    <xf numFmtId="0" fontId="23" fillId="0" borderId="0" xfId="2" applyFont="1">
      <alignment vertical="center"/>
    </xf>
    <xf numFmtId="0" fontId="23" fillId="0" borderId="16" xfId="2" applyFont="1" applyBorder="1">
      <alignment vertical="center"/>
    </xf>
    <xf numFmtId="41" fontId="21" fillId="0" borderId="0" xfId="3" applyFont="1" applyFill="1">
      <alignment vertical="center"/>
    </xf>
    <xf numFmtId="0" fontId="23" fillId="0" borderId="15" xfId="2" applyFont="1" applyBorder="1" applyAlignment="1">
      <alignment horizontal="right" vertical="center"/>
    </xf>
    <xf numFmtId="0" fontId="24" fillId="0" borderId="0" xfId="2" applyFont="1" applyAlignment="1">
      <alignment horizontal="left" vertical="center" shrinkToFit="1"/>
    </xf>
    <xf numFmtId="0" fontId="24" fillId="0" borderId="0" xfId="2" applyFont="1" applyAlignment="1">
      <alignment horizontal="center" vertical="center"/>
    </xf>
    <xf numFmtId="0" fontId="24" fillId="0" borderId="0" xfId="2" applyFont="1" applyAlignment="1">
      <alignment horizontal="left" vertical="center"/>
    </xf>
    <xf numFmtId="0" fontId="24" fillId="0" borderId="16" xfId="2" applyFont="1" applyBorder="1" applyAlignment="1">
      <alignment horizontal="left" vertical="center"/>
    </xf>
    <xf numFmtId="41" fontId="21" fillId="0" borderId="0" xfId="2" applyNumberFormat="1" applyFont="1">
      <alignment vertical="center"/>
    </xf>
    <xf numFmtId="0" fontId="23" fillId="0" borderId="15" xfId="2" applyFont="1" applyBorder="1">
      <alignment vertical="center"/>
    </xf>
    <xf numFmtId="41" fontId="24" fillId="0" borderId="0" xfId="3" applyFont="1" applyFill="1" applyBorder="1" applyAlignment="1">
      <alignment vertical="center"/>
    </xf>
    <xf numFmtId="0" fontId="24" fillId="0" borderId="0" xfId="2" quotePrefix="1" applyFont="1" applyAlignment="1">
      <alignment horizontal="left" vertical="center" shrinkToFit="1"/>
    </xf>
    <xf numFmtId="0" fontId="23" fillId="0" borderId="17" xfId="2" applyFont="1" applyBorder="1">
      <alignment vertical="center"/>
    </xf>
    <xf numFmtId="0" fontId="23" fillId="0" borderId="18" xfId="2" applyFont="1" applyBorder="1">
      <alignment vertical="center"/>
    </xf>
    <xf numFmtId="0" fontId="23" fillId="0" borderId="18" xfId="2" applyFont="1" applyBorder="1" applyAlignment="1">
      <alignment horizontal="left" vertical="center"/>
    </xf>
    <xf numFmtId="0" fontId="21" fillId="0" borderId="18" xfId="2" applyFont="1" applyBorder="1" applyAlignment="1">
      <alignment horizontal="left" vertical="center"/>
    </xf>
    <xf numFmtId="0" fontId="21" fillId="0" borderId="19" xfId="2" applyFont="1" applyBorder="1" applyAlignment="1">
      <alignment horizontal="left"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0" xfId="0" quotePrefix="1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20" xfId="0" applyFont="1" applyBorder="1" applyAlignment="1">
      <alignment vertical="center"/>
    </xf>
    <xf numFmtId="0" fontId="0" fillId="0" borderId="21" xfId="0" quotePrefix="1" applyFont="1" applyBorder="1" applyAlignment="1">
      <alignment vertical="center"/>
    </xf>
    <xf numFmtId="178" fontId="8" fillId="0" borderId="1" xfId="0" applyNumberFormat="1" applyFont="1" applyBorder="1" applyAlignment="1">
      <alignment vertical="center" wrapText="1"/>
    </xf>
    <xf numFmtId="0" fontId="0" fillId="0" borderId="23" xfId="0" applyFont="1" applyBorder="1">
      <alignment vertical="center"/>
    </xf>
    <xf numFmtId="0" fontId="8" fillId="0" borderId="24" xfId="0" applyFont="1" applyBorder="1">
      <alignment vertical="center"/>
    </xf>
    <xf numFmtId="179" fontId="8" fillId="0" borderId="24" xfId="0" applyNumberFormat="1" applyFont="1" applyBorder="1">
      <alignment vertical="center"/>
    </xf>
    <xf numFmtId="178" fontId="8" fillId="0" borderId="24" xfId="0" applyNumberFormat="1" applyFont="1" applyBorder="1">
      <alignment vertical="center"/>
    </xf>
    <xf numFmtId="0" fontId="8" fillId="0" borderId="25" xfId="0" applyFont="1" applyBorder="1">
      <alignment vertical="center"/>
    </xf>
    <xf numFmtId="179" fontId="8" fillId="0" borderId="1" xfId="0" applyNumberFormat="1" applyFont="1" applyBorder="1" applyAlignment="1">
      <alignment vertical="center" wrapText="1"/>
    </xf>
    <xf numFmtId="180" fontId="0" fillId="0" borderId="1" xfId="0" quotePrefix="1" applyNumberFormat="1" applyFont="1" applyBorder="1" applyAlignment="1">
      <alignment vertical="center" wrapText="1"/>
    </xf>
    <xf numFmtId="180" fontId="8" fillId="0" borderId="1" xfId="0" applyNumberFormat="1" applyFont="1" applyBorder="1" applyAlignment="1">
      <alignment vertical="center" wrapText="1"/>
    </xf>
    <xf numFmtId="180" fontId="0" fillId="0" borderId="0" xfId="0" applyNumberFormat="1" applyAlignment="1">
      <alignment vertical="center"/>
    </xf>
    <xf numFmtId="0" fontId="25" fillId="0" borderId="0" xfId="4" applyFont="1" applyFill="1" applyAlignment="1">
      <alignment horizontal="center"/>
    </xf>
    <xf numFmtId="0" fontId="27" fillId="0" borderId="0" xfId="4" applyFont="1" applyFill="1" applyAlignment="1">
      <alignment horizontal="center" vertical="center"/>
    </xf>
    <xf numFmtId="0" fontId="28" fillId="0" borderId="0" xfId="4" applyFont="1" applyFill="1"/>
    <xf numFmtId="0" fontId="29" fillId="0" borderId="0" xfId="4" applyFont="1" applyFill="1" applyBorder="1"/>
    <xf numFmtId="0" fontId="29" fillId="0" borderId="0" xfId="4" applyFont="1" applyFill="1"/>
    <xf numFmtId="0" fontId="30" fillId="0" borderId="0" xfId="5" applyNumberFormat="1" applyFont="1" applyFill="1" applyAlignment="1" applyProtection="1">
      <alignment horizontal="left" vertical="top"/>
      <protection locked="0"/>
    </xf>
    <xf numFmtId="41" fontId="30" fillId="0" borderId="0" xfId="6" applyFont="1" applyFill="1" applyAlignment="1" applyProtection="1">
      <alignment horizontal="left" vertical="center"/>
      <protection locked="0"/>
    </xf>
    <xf numFmtId="0" fontId="25" fillId="0" borderId="0" xfId="4" applyNumberFormat="1" applyFont="1" applyFill="1" applyBorder="1" applyProtection="1">
      <protection locked="0"/>
    </xf>
    <xf numFmtId="0" fontId="29" fillId="0" borderId="0" xfId="4" applyFont="1" applyFill="1" applyBorder="1" applyAlignment="1"/>
    <xf numFmtId="0" fontId="29" fillId="0" borderId="0" xfId="4" applyFont="1" applyFill="1" applyAlignment="1"/>
    <xf numFmtId="0" fontId="28" fillId="2" borderId="1" xfId="4" applyFont="1" applyFill="1" applyBorder="1" applyAlignment="1">
      <alignment horizontal="center" vertical="center"/>
    </xf>
    <xf numFmtId="0" fontId="28" fillId="0" borderId="1" xfId="5" applyNumberFormat="1" applyFont="1" applyFill="1" applyBorder="1" applyAlignment="1" applyProtection="1">
      <alignment vertical="center"/>
      <protection locked="0"/>
    </xf>
    <xf numFmtId="41" fontId="28" fillId="0" borderId="1" xfId="7" applyNumberFormat="1" applyFont="1" applyFill="1" applyBorder="1" applyAlignment="1" applyProtection="1">
      <alignment horizontal="left" vertical="center"/>
      <protection locked="0"/>
    </xf>
    <xf numFmtId="0" fontId="28" fillId="0" borderId="1" xfId="5" applyNumberFormat="1" applyFont="1" applyFill="1" applyBorder="1" applyAlignment="1" applyProtection="1">
      <alignment horizontal="center" vertical="center"/>
      <protection locked="0"/>
    </xf>
    <xf numFmtId="0" fontId="28" fillId="0" borderId="1" xfId="4" applyFont="1" applyFill="1" applyBorder="1" applyAlignment="1">
      <alignment horizontal="center" vertical="center"/>
    </xf>
    <xf numFmtId="0" fontId="28" fillId="0" borderId="1" xfId="4" applyFont="1" applyFill="1" applyBorder="1" applyAlignment="1">
      <alignment horizontal="left" vertical="center" wrapText="1"/>
    </xf>
    <xf numFmtId="41" fontId="28" fillId="0" borderId="1" xfId="8" applyNumberFormat="1" applyFont="1" applyFill="1" applyBorder="1" applyAlignment="1" applyProtection="1">
      <alignment horizontal="left" vertical="center"/>
      <protection locked="0"/>
    </xf>
    <xf numFmtId="0" fontId="28" fillId="0" borderId="1" xfId="5" applyNumberFormat="1" applyFont="1" applyFill="1" applyBorder="1" applyAlignment="1" applyProtection="1">
      <alignment horizontal="left" vertical="center"/>
      <protection locked="0"/>
    </xf>
    <xf numFmtId="0" fontId="31" fillId="0" borderId="1" xfId="4" applyFont="1" applyFill="1" applyBorder="1" applyAlignment="1">
      <alignment horizontal="center" vertical="center"/>
    </xf>
    <xf numFmtId="0" fontId="28" fillId="0" borderId="1" xfId="4" applyFont="1" applyFill="1" applyBorder="1" applyAlignment="1">
      <alignment horizontal="left" vertical="center"/>
    </xf>
    <xf numFmtId="0" fontId="29" fillId="0" borderId="0" xfId="9" applyFont="1" applyFill="1"/>
    <xf numFmtId="0" fontId="28" fillId="0" borderId="1" xfId="7" applyNumberFormat="1" applyFont="1" applyFill="1" applyBorder="1" applyAlignment="1" applyProtection="1">
      <alignment horizontal="left" vertical="center"/>
      <protection locked="0"/>
    </xf>
    <xf numFmtId="0" fontId="33" fillId="0" borderId="1" xfId="7" applyNumberFormat="1" applyFont="1" applyFill="1" applyBorder="1" applyAlignment="1" applyProtection="1">
      <alignment horizontal="left" vertical="center"/>
      <protection locked="0"/>
    </xf>
    <xf numFmtId="0" fontId="33" fillId="0" borderId="1" xfId="5" applyNumberFormat="1" applyFont="1" applyFill="1" applyBorder="1" applyAlignment="1" applyProtection="1">
      <alignment horizontal="left" vertical="center"/>
      <protection locked="0"/>
    </xf>
    <xf numFmtId="0" fontId="33" fillId="0" borderId="1" xfId="7" applyNumberFormat="1" applyFont="1" applyFill="1" applyBorder="1" applyAlignment="1" applyProtection="1">
      <alignment horizontal="left" vertical="center" shrinkToFit="1"/>
      <protection locked="0"/>
    </xf>
    <xf numFmtId="41" fontId="28" fillId="0" borderId="1" xfId="5" applyNumberFormat="1" applyFont="1" applyFill="1" applyBorder="1" applyAlignment="1" applyProtection="1">
      <alignment horizontal="left" vertical="center"/>
      <protection locked="0"/>
    </xf>
    <xf numFmtId="3" fontId="28" fillId="0" borderId="1" xfId="9" applyNumberFormat="1" applyFont="1" applyFill="1" applyBorder="1" applyAlignment="1" applyProtection="1">
      <alignment horizontal="left" vertical="center"/>
      <protection locked="0"/>
    </xf>
    <xf numFmtId="41" fontId="28" fillId="0" borderId="1" xfId="9" applyNumberFormat="1" applyFont="1" applyFill="1" applyBorder="1" applyAlignment="1" applyProtection="1">
      <alignment horizontal="left" vertical="center"/>
      <protection locked="0"/>
    </xf>
    <xf numFmtId="0" fontId="31" fillId="0" borderId="1" xfId="9" applyFont="1" applyFill="1" applyBorder="1" applyAlignment="1">
      <alignment horizontal="center" vertical="center"/>
    </xf>
    <xf numFmtId="0" fontId="28" fillId="0" borderId="1" xfId="9" applyFont="1" applyFill="1" applyBorder="1"/>
    <xf numFmtId="0" fontId="28" fillId="0" borderId="1" xfId="9" applyNumberFormat="1" applyFont="1" applyFill="1" applyBorder="1" applyAlignment="1" applyProtection="1">
      <alignment horizontal="left" vertical="center"/>
      <protection locked="0"/>
    </xf>
    <xf numFmtId="181" fontId="28" fillId="0" borderId="1" xfId="9" applyNumberFormat="1" applyFont="1" applyFill="1" applyBorder="1" applyAlignment="1">
      <alignment horizontal="center" vertical="center"/>
    </xf>
    <xf numFmtId="0" fontId="29" fillId="0" borderId="0" xfId="4" applyFont="1" applyFill="1" applyAlignment="1">
      <alignment horizontal="center"/>
    </xf>
    <xf numFmtId="0" fontId="28" fillId="0" borderId="1" xfId="5" applyNumberFormat="1" applyFont="1" applyFill="1" applyBorder="1" applyAlignment="1" applyProtection="1">
      <alignment horizontal="left" vertical="center" wrapText="1"/>
      <protection locked="0"/>
    </xf>
    <xf numFmtId="0" fontId="28" fillId="0" borderId="1" xfId="4" applyFont="1" applyFill="1" applyBorder="1" applyAlignment="1">
      <alignment horizontal="center" vertical="center" wrapText="1"/>
    </xf>
    <xf numFmtId="0" fontId="28" fillId="0" borderId="1" xfId="7" applyNumberFormat="1" applyFont="1" applyFill="1" applyBorder="1" applyAlignment="1" applyProtection="1">
      <alignment horizontal="left" vertical="center" wrapText="1"/>
      <protection locked="0"/>
    </xf>
    <xf numFmtId="0" fontId="34" fillId="0" borderId="1" xfId="7" applyNumberFormat="1" applyFont="1" applyFill="1" applyBorder="1" applyAlignment="1" applyProtection="1">
      <alignment horizontal="left" vertical="center"/>
      <protection locked="0"/>
    </xf>
    <xf numFmtId="0" fontId="28" fillId="0" borderId="1" xfId="4" quotePrefix="1" applyFont="1" applyFill="1" applyBorder="1" applyAlignment="1">
      <alignment horizontal="center" vertical="center"/>
    </xf>
    <xf numFmtId="0" fontId="28" fillId="0" borderId="1" xfId="5" applyNumberFormat="1" applyFont="1" applyBorder="1" applyAlignment="1" applyProtection="1">
      <alignment horizontal="left" vertical="center"/>
      <protection locked="0"/>
    </xf>
    <xf numFmtId="0" fontId="28" fillId="0" borderId="1" xfId="9" applyNumberFormat="1" applyFont="1" applyBorder="1" applyAlignment="1" applyProtection="1">
      <alignment horizontal="left" vertical="center"/>
      <protection locked="0"/>
    </xf>
    <xf numFmtId="0" fontId="33" fillId="3" borderId="1" xfId="5" applyNumberFormat="1" applyFont="1" applyFill="1" applyBorder="1" applyAlignment="1" applyProtection="1">
      <alignment horizontal="center" vertical="center"/>
      <protection locked="0"/>
    </xf>
    <xf numFmtId="0" fontId="28" fillId="0" borderId="1" xfId="9" applyNumberFormat="1" applyFont="1" applyFill="1" applyBorder="1" applyAlignment="1" applyProtection="1">
      <alignment horizontal="left" vertical="center" wrapText="1"/>
      <protection locked="0"/>
    </xf>
    <xf numFmtId="181" fontId="28" fillId="0" borderId="1" xfId="9" applyNumberFormat="1" applyFont="1" applyBorder="1" applyAlignment="1">
      <alignment horizontal="center" vertical="center"/>
    </xf>
    <xf numFmtId="0" fontId="29" fillId="0" borderId="0" xfId="9" applyFont="1"/>
    <xf numFmtId="0" fontId="28" fillId="0" borderId="1" xfId="5" applyNumberFormat="1" applyFont="1" applyBorder="1" applyAlignment="1" applyProtection="1">
      <alignment horizontal="center" vertical="center"/>
      <protection locked="0"/>
    </xf>
    <xf numFmtId="0" fontId="33" fillId="0" borderId="1" xfId="9" applyNumberFormat="1" applyFont="1" applyFill="1" applyBorder="1" applyAlignment="1" applyProtection="1">
      <alignment horizontal="left" vertical="center"/>
      <protection locked="0"/>
    </xf>
    <xf numFmtId="181" fontId="28" fillId="0" borderId="1" xfId="9" applyNumberFormat="1" applyFont="1" applyFill="1" applyBorder="1" applyAlignment="1" applyProtection="1">
      <alignment horizontal="left" vertical="center"/>
      <protection locked="0"/>
    </xf>
    <xf numFmtId="0" fontId="33" fillId="3" borderId="1" xfId="5" applyNumberFormat="1" applyFont="1" applyFill="1" applyBorder="1" applyAlignment="1" applyProtection="1">
      <alignment horizontal="left" vertical="center"/>
      <protection locked="0"/>
    </xf>
    <xf numFmtId="0" fontId="33" fillId="3" borderId="1" xfId="9" applyNumberFormat="1" applyFont="1" applyFill="1" applyBorder="1" applyAlignment="1" applyProtection="1">
      <alignment horizontal="left" vertical="center"/>
      <protection locked="0"/>
    </xf>
    <xf numFmtId="0" fontId="0" fillId="0" borderId="1" xfId="0" quotePrefix="1" applyBorder="1" applyAlignment="1">
      <alignment vertical="center" wrapText="1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vertical="center" wrapText="1"/>
    </xf>
    <xf numFmtId="0" fontId="12" fillId="0" borderId="0" xfId="1" applyFont="1" applyAlignment="1">
      <alignment horizontal="center" vertical="center"/>
    </xf>
    <xf numFmtId="3" fontId="14" fillId="0" borderId="0" xfId="1" applyNumberFormat="1" applyFont="1" applyAlignment="1">
      <alignment horizontal="center" vertical="center" wrapText="1"/>
    </xf>
    <xf numFmtId="3" fontId="14" fillId="0" borderId="0" xfId="1" applyNumberFormat="1" applyFont="1" applyAlignment="1">
      <alignment horizontal="center" vertical="center"/>
    </xf>
    <xf numFmtId="3" fontId="15" fillId="0" borderId="0" xfId="1" applyNumberFormat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9" fillId="0" borderId="7" xfId="2" applyFont="1" applyBorder="1" applyAlignment="1">
      <alignment horizontal="center" vertical="center"/>
    </xf>
    <xf numFmtId="0" fontId="19" fillId="0" borderId="11" xfId="2" applyFont="1" applyBorder="1" applyAlignment="1">
      <alignment horizontal="center" vertical="center"/>
    </xf>
    <xf numFmtId="0" fontId="19" fillId="0" borderId="4" xfId="2" applyFont="1" applyBorder="1" applyAlignment="1">
      <alignment horizontal="center" vertical="center" textRotation="255"/>
    </xf>
    <xf numFmtId="0" fontId="19" fillId="0" borderId="8" xfId="2" applyFont="1" applyBorder="1" applyAlignment="1">
      <alignment horizontal="center" vertical="center" textRotation="255"/>
    </xf>
    <xf numFmtId="0" fontId="19" fillId="0" borderId="6" xfId="2" applyFont="1" applyBorder="1" applyAlignment="1">
      <alignment horizontal="center" vertical="center" textRotation="255"/>
    </xf>
    <xf numFmtId="0" fontId="19" fillId="0" borderId="10" xfId="2" applyFont="1" applyBorder="1" applyAlignment="1">
      <alignment horizontal="center" vertical="center" textRotation="255"/>
    </xf>
    <xf numFmtId="0" fontId="0" fillId="0" borderId="2" xfId="0" quotePrefix="1" applyBorder="1" applyAlignment="1">
      <alignment horizontal="center" vertical="center" wrapText="1"/>
    </xf>
    <xf numFmtId="0" fontId="0" fillId="0" borderId="3" xfId="0" quotePrefix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distributed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6" fillId="0" borderId="3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28" fillId="0" borderId="1" xfId="4" applyFont="1" applyFill="1" applyBorder="1" applyAlignment="1">
      <alignment horizontal="center" vertical="center"/>
    </xf>
    <xf numFmtId="0" fontId="28" fillId="2" borderId="2" xfId="5" applyNumberFormat="1" applyFont="1" applyFill="1" applyBorder="1" applyAlignment="1" applyProtection="1">
      <alignment horizontal="left" vertical="center"/>
      <protection locked="0"/>
    </xf>
    <xf numFmtId="0" fontId="28" fillId="2" borderId="3" xfId="5" applyNumberFormat="1" applyFont="1" applyFill="1" applyBorder="1" applyAlignment="1" applyProtection="1">
      <alignment horizontal="left" vertical="center"/>
      <protection locked="0"/>
    </xf>
    <xf numFmtId="0" fontId="26" fillId="0" borderId="0" xfId="4" applyFont="1" applyFill="1" applyAlignment="1">
      <alignment horizontal="left" vertical="center"/>
    </xf>
  </cellXfs>
  <cellStyles count="1011">
    <cellStyle name="??&amp;O?&amp;H?_x0008__x000f__x0007_?_x0007__x0001__x0001_" xfId="10" xr:uid="{00000000-0005-0000-0000-000000000000}"/>
    <cellStyle name="??&amp;O?&amp;H?_x0008_??_x0007__x0001__x0001_" xfId="11" xr:uid="{00000000-0005-0000-0000-000001000000}"/>
    <cellStyle name="?W?_laroux" xfId="12" xr:uid="{00000000-0005-0000-0000-000002000000}"/>
    <cellStyle name="_004 - 환경기초 민간위탁(공동오수-개별오수-하수관로) " xfId="13" xr:uid="{00000000-0005-0000-0000-000003000000}"/>
    <cellStyle name="_01설변내역서" xfId="14" xr:uid="{00000000-0005-0000-0000-000004000000}"/>
    <cellStyle name="_030127 전기공사내역발송" xfId="15" xr:uid="{00000000-0005-0000-0000-000005000000}"/>
    <cellStyle name="_1변경내역서(ESC)" xfId="16" xr:uid="{00000000-0005-0000-0000-000006000000}"/>
    <cellStyle name="_2002년 환경기초 민간위탁(2003년 물가상승적용) " xfId="17" xr:uid="{00000000-0005-0000-0000-000007000000}"/>
    <cellStyle name="_2007년견적서" xfId="18" xr:uid="{00000000-0005-0000-0000-000008000000}"/>
    <cellStyle name="_2차변경내역서(ESC)" xfId="19" xr:uid="{00000000-0005-0000-0000-000009000000}"/>
    <cellStyle name="_Book1" xfId="20" xr:uid="{00000000-0005-0000-0000-00000A000000}"/>
    <cellStyle name="_RE" xfId="21" xr:uid="{00000000-0005-0000-0000-00000B000000}"/>
    <cellStyle name="_가로등계산서-하남" xfId="22" xr:uid="{00000000-0005-0000-0000-00000C000000}"/>
    <cellStyle name="_공종별공사내용(광주참고용)" xfId="23" xr:uid="{00000000-0005-0000-0000-00000D000000}"/>
    <cellStyle name="_공종별공사내용(평동)" xfId="24" xr:uid="{00000000-0005-0000-0000-00000E000000}"/>
    <cellStyle name="_구조물헐기" xfId="25" xr:uid="{00000000-0005-0000-0000-00000F000000}"/>
    <cellStyle name="_대안투찰내역(0221)" xfId="26" xr:uid="{00000000-0005-0000-0000-000010000000}"/>
    <cellStyle name="_대안투찰내역(0221)_공종별공사내용(광주참고용)" xfId="27" xr:uid="{00000000-0005-0000-0000-000011000000}"/>
    <cellStyle name="_대안투찰내역(0223)" xfId="28" xr:uid="{00000000-0005-0000-0000-000012000000}"/>
    <cellStyle name="_대안투찰내역(0223)_공종별공사내용(광주참고용)" xfId="29" xr:uid="{00000000-0005-0000-0000-000013000000}"/>
    <cellStyle name="_대안투찰내역(확정본0226)" xfId="30" xr:uid="{00000000-0005-0000-0000-000014000000}"/>
    <cellStyle name="_대안투찰내역(확정본0226)_공종별공사내용(광주참고용)" xfId="31" xr:uid="{00000000-0005-0000-0000-000015000000}"/>
    <cellStyle name="_도급실행0211" xfId="32" xr:uid="{00000000-0005-0000-0000-000016000000}"/>
    <cellStyle name="_도급실행0211_공종별공사내용(광주참고용)" xfId="33" xr:uid="{00000000-0005-0000-0000-000017000000}"/>
    <cellStyle name="_사용전검사비" xfId="34" xr:uid="{00000000-0005-0000-0000-000018000000}"/>
    <cellStyle name="_설계서(중앙선죽령~희방사간죽령터널외7개소보안등신설기타공사)" xfId="35" xr:uid="{00000000-0005-0000-0000-000019000000}"/>
    <cellStyle name="_설계서-광산로" xfId="36" xr:uid="{00000000-0005-0000-0000-00001A000000}"/>
    <cellStyle name="_운남~송정2교 2차설변" xfId="37" xr:uid="{00000000-0005-0000-0000-00001B000000}"/>
    <cellStyle name="_응급ES" xfId="38" xr:uid="{00000000-0005-0000-0000-00001C000000}"/>
    <cellStyle name="_응급RE" xfId="39" xr:uid="{00000000-0005-0000-0000-00001D000000}"/>
    <cellStyle name="_인원계획표 " xfId="40" xr:uid="{00000000-0005-0000-0000-00001E000000}"/>
    <cellStyle name="_인원계획표 _01설변내역서" xfId="41" xr:uid="{00000000-0005-0000-0000-00001F000000}"/>
    <cellStyle name="_인원계획표 _1변경내역서(ESC)" xfId="42" xr:uid="{00000000-0005-0000-0000-000020000000}"/>
    <cellStyle name="_인원계획표 _2차변경내역서(ESC)" xfId="43" xr:uid="{00000000-0005-0000-0000-000021000000}"/>
    <cellStyle name="_인원계획표 _공종별공사내용(광주참고용)" xfId="44" xr:uid="{00000000-0005-0000-0000-000022000000}"/>
    <cellStyle name="_인원계획표 _공종별공사내용(평동)" xfId="45" xr:uid="{00000000-0005-0000-0000-000023000000}"/>
    <cellStyle name="_인원계획표 _대안투찰내역(0221)" xfId="46" xr:uid="{00000000-0005-0000-0000-000024000000}"/>
    <cellStyle name="_인원계획표 _대안투찰내역(0221)_공종별공사내용(광주참고용)" xfId="47" xr:uid="{00000000-0005-0000-0000-000025000000}"/>
    <cellStyle name="_인원계획표 _대안투찰내역(0223)" xfId="48" xr:uid="{00000000-0005-0000-0000-000026000000}"/>
    <cellStyle name="_인원계획표 _대안투찰내역(0223)_공종별공사내용(광주참고용)" xfId="49" xr:uid="{00000000-0005-0000-0000-000027000000}"/>
    <cellStyle name="_인원계획표 _대안투찰내역(확정본0226)" xfId="50" xr:uid="{00000000-0005-0000-0000-000028000000}"/>
    <cellStyle name="_인원계획표 _대안투찰내역(확정본0226)_공종별공사내용(광주참고용)" xfId="51" xr:uid="{00000000-0005-0000-0000-000029000000}"/>
    <cellStyle name="_인원계획표 _도급실행0211" xfId="52" xr:uid="{00000000-0005-0000-0000-00002A000000}"/>
    <cellStyle name="_인원계획표 _도급실행0211_공종별공사내용(광주참고용)" xfId="53" xr:uid="{00000000-0005-0000-0000-00002B000000}"/>
    <cellStyle name="_인원계획표 _조경이식실정보고(굴취신규)" xfId="54" xr:uid="{00000000-0005-0000-0000-00002C000000}"/>
    <cellStyle name="_인원계획표 _평동내역(01.09.07,실행3,관급계상)" xfId="55" xr:uid="{00000000-0005-0000-0000-00002D000000}"/>
    <cellStyle name="_인원계획표 _평동내역(87.9%실행)" xfId="56" xr:uid="{00000000-0005-0000-0000-00002E000000}"/>
    <cellStyle name="_입찰표지 " xfId="57" xr:uid="{00000000-0005-0000-0000-00002F000000}"/>
    <cellStyle name="_입찰표지 _01설변내역서" xfId="58" xr:uid="{00000000-0005-0000-0000-000030000000}"/>
    <cellStyle name="_입찰표지 _1변경내역서(ESC)" xfId="59" xr:uid="{00000000-0005-0000-0000-000031000000}"/>
    <cellStyle name="_입찰표지 _2차변경내역서(ESC)" xfId="60" xr:uid="{00000000-0005-0000-0000-000032000000}"/>
    <cellStyle name="_입찰표지 _공종별공사내용(광주참고용)" xfId="61" xr:uid="{00000000-0005-0000-0000-000033000000}"/>
    <cellStyle name="_입찰표지 _공종별공사내용(평동)" xfId="62" xr:uid="{00000000-0005-0000-0000-000034000000}"/>
    <cellStyle name="_입찰표지 _대안투찰내역(0221)" xfId="63" xr:uid="{00000000-0005-0000-0000-000035000000}"/>
    <cellStyle name="_입찰표지 _대안투찰내역(0221)_공종별공사내용(광주참고용)" xfId="64" xr:uid="{00000000-0005-0000-0000-000036000000}"/>
    <cellStyle name="_입찰표지 _대안투찰내역(0223)" xfId="65" xr:uid="{00000000-0005-0000-0000-000037000000}"/>
    <cellStyle name="_입찰표지 _대안투찰내역(0223)_공종별공사내용(광주참고용)" xfId="66" xr:uid="{00000000-0005-0000-0000-000038000000}"/>
    <cellStyle name="_입찰표지 _대안투찰내역(확정본0226)" xfId="67" xr:uid="{00000000-0005-0000-0000-000039000000}"/>
    <cellStyle name="_입찰표지 _대안투찰내역(확정본0226)_공종별공사내용(광주참고용)" xfId="68" xr:uid="{00000000-0005-0000-0000-00003A000000}"/>
    <cellStyle name="_입찰표지 _도급실행0211" xfId="69" xr:uid="{00000000-0005-0000-0000-00003B000000}"/>
    <cellStyle name="_입찰표지 _도급실행0211_공종별공사내용(광주참고용)" xfId="70" xr:uid="{00000000-0005-0000-0000-00003C000000}"/>
    <cellStyle name="_입찰표지 _조경이식실정보고(굴취신규)" xfId="71" xr:uid="{00000000-0005-0000-0000-00003D000000}"/>
    <cellStyle name="_입찰표지 _평동내역(01.09.07,실행3,관급계상)" xfId="72" xr:uid="{00000000-0005-0000-0000-00003E000000}"/>
    <cellStyle name="_입찰표지 _평동내역(87.9%실행)" xfId="73" xr:uid="{00000000-0005-0000-0000-00003F000000}"/>
    <cellStyle name="_적격(화산) " xfId="74" xr:uid="{00000000-0005-0000-0000-000040000000}"/>
    <cellStyle name="_적격(화산) _01설변내역서" xfId="75" xr:uid="{00000000-0005-0000-0000-000041000000}"/>
    <cellStyle name="_적격(화산) _1변경내역서(ESC)" xfId="76" xr:uid="{00000000-0005-0000-0000-000042000000}"/>
    <cellStyle name="_적격(화산) _2차변경내역서(ESC)" xfId="77" xr:uid="{00000000-0005-0000-0000-000043000000}"/>
    <cellStyle name="_적격(화산) _공종별공사내용(광주참고용)" xfId="78" xr:uid="{00000000-0005-0000-0000-000044000000}"/>
    <cellStyle name="_적격(화산) _공종별공사내용(평동)" xfId="79" xr:uid="{00000000-0005-0000-0000-000045000000}"/>
    <cellStyle name="_적격(화산) _대안투찰내역(0221)" xfId="80" xr:uid="{00000000-0005-0000-0000-000046000000}"/>
    <cellStyle name="_적격(화산) _대안투찰내역(0221)_공종별공사내용(광주참고용)" xfId="81" xr:uid="{00000000-0005-0000-0000-000047000000}"/>
    <cellStyle name="_적격(화산) _대안투찰내역(0223)" xfId="82" xr:uid="{00000000-0005-0000-0000-000048000000}"/>
    <cellStyle name="_적격(화산) _대안투찰내역(0223)_공종별공사내용(광주참고용)" xfId="83" xr:uid="{00000000-0005-0000-0000-000049000000}"/>
    <cellStyle name="_적격(화산) _대안투찰내역(확정본0226)" xfId="84" xr:uid="{00000000-0005-0000-0000-00004A000000}"/>
    <cellStyle name="_적격(화산) _대안투찰내역(확정본0226)_공종별공사내용(광주참고용)" xfId="85" xr:uid="{00000000-0005-0000-0000-00004B000000}"/>
    <cellStyle name="_적격(화산) _도급실행0211" xfId="86" xr:uid="{00000000-0005-0000-0000-00004C000000}"/>
    <cellStyle name="_적격(화산) _도급실행0211_공종별공사내용(광주참고용)" xfId="87" xr:uid="{00000000-0005-0000-0000-00004D000000}"/>
    <cellStyle name="_적격(화산) _조경이식실정보고(굴취신규)" xfId="88" xr:uid="{00000000-0005-0000-0000-00004E000000}"/>
    <cellStyle name="_적격(화산) _평동내역(01.09.07,실행3,관급계상)" xfId="89" xr:uid="{00000000-0005-0000-0000-00004F000000}"/>
    <cellStyle name="_적격(화산) _평동내역(87.9%실행)" xfId="90" xr:uid="{00000000-0005-0000-0000-000050000000}"/>
    <cellStyle name="_전기계~1" xfId="91" xr:uid="{00000000-0005-0000-0000-000051000000}"/>
    <cellStyle name="_조경이식실정보고(굴취신규)" xfId="92" xr:uid="{00000000-0005-0000-0000-000052000000}"/>
    <cellStyle name="_평동내역(01.09.07,실행3,관급계상)" xfId="93" xr:uid="{00000000-0005-0000-0000-000053000000}"/>
    <cellStyle name="_평동내역(87.9%실행)" xfId="94" xr:uid="{00000000-0005-0000-0000-000054000000}"/>
    <cellStyle name="_한전불입금(특고압)" xfId="95" xr:uid="{00000000-0005-0000-0000-000055000000}"/>
    <cellStyle name="_환경기초 민간위탁(공동오수-개별오수)-KKKK " xfId="96" xr:uid="{00000000-0005-0000-0000-000056000000}"/>
    <cellStyle name="´Þ·?" xfId="97" xr:uid="{00000000-0005-0000-0000-000057000000}"/>
    <cellStyle name="’E‰Y [0.00]_laroux" xfId="98" xr:uid="{00000000-0005-0000-0000-000058000000}"/>
    <cellStyle name="’E‰Y_laroux" xfId="99" xr:uid="{00000000-0005-0000-0000-000059000000}"/>
    <cellStyle name="¤@?e_TEST-1 " xfId="100" xr:uid="{00000000-0005-0000-0000-00005A000000}"/>
    <cellStyle name="°iA¤¼O¼yA¡" xfId="101" xr:uid="{00000000-0005-0000-0000-00005B000000}"/>
    <cellStyle name="°iA¤Aa·A1" xfId="102" xr:uid="{00000000-0005-0000-0000-00005C000000}"/>
    <cellStyle name="°iA¤Aa·A2" xfId="103" xr:uid="{00000000-0005-0000-0000-00005D000000}"/>
    <cellStyle name="0뾍R_x0005_?뾍b_x0005_" xfId="104" xr:uid="{00000000-0005-0000-0000-00005E000000}"/>
    <cellStyle name="¼yAU(R)" xfId="105" xr:uid="{00000000-0005-0000-0000-00005F000000}"/>
    <cellStyle name="1" xfId="106" xr:uid="{00000000-0005-0000-0000-000060000000}"/>
    <cellStyle name="1_굴전단일로외1개소(신)" xfId="107" xr:uid="{00000000-0005-0000-0000-000061000000}"/>
    <cellStyle name="1_귀인APT(보안)" xfId="108" xr:uid="{00000000-0005-0000-0000-000062000000}"/>
    <cellStyle name="1_시민계략공사" xfId="109" xr:uid="{00000000-0005-0000-0000-000063000000}"/>
    <cellStyle name="1_시민계략공사_2002년도각종계산서너릿제터널등7개소" xfId="110" xr:uid="{00000000-0005-0000-0000-000064000000}"/>
    <cellStyle name="1_시민계략공사_2002년도각종계산서하반기원본" xfId="111" xr:uid="{00000000-0005-0000-0000-000065000000}"/>
    <cellStyle name="1_시민계략공사_2002년도각종계산서하반기원본_구례향토전시판매장신축공사(전기)" xfId="112" xr:uid="{00000000-0005-0000-0000-000066000000}"/>
    <cellStyle name="1_시민계략공사_2002년도각종계산서하반기원본_기산초냉난방시설공사(3월19일)" xfId="113" xr:uid="{00000000-0005-0000-0000-000067000000}"/>
    <cellStyle name="1_시민계략공사_2002년도각종계산서하반기원본_내역(해양수산청)" xfId="114" xr:uid="{00000000-0005-0000-0000-000068000000}"/>
    <cellStyle name="1_시민계략공사_2002년도각종계산서하반기원본_냉난방 내역 샘플" xfId="115" xr:uid="{00000000-0005-0000-0000-000069000000}"/>
    <cellStyle name="1_시민계략공사_2002년도각종계산서하반기원본_냉난방 내역 샘플_신광중냉.난방시설공사(수정)" xfId="116" xr:uid="{00000000-0005-0000-0000-00006A000000}"/>
    <cellStyle name="1_시민계략공사_2002년도각종계산서하반기원본_냉난방 내역 샘플_월야초교통신시설공사(최종)" xfId="117" xr:uid="{00000000-0005-0000-0000-00006B000000}"/>
    <cellStyle name="1_시민계략공사_2002년도각종계산서하반기원본_동신대앞교차로 교통신호등 설치공사'" xfId="118" xr:uid="{00000000-0005-0000-0000-00006C000000}"/>
    <cellStyle name="1_시민계략공사_2002년도각종계산서하반기원본_동신대앞교차로 교통신호등 설치공사'_석곡동사무소신축통신공사" xfId="119" xr:uid="{00000000-0005-0000-0000-00006D000000}"/>
    <cellStyle name="1_시민계략공사_2002년도각종계산서하반기원본_동신대앞교차로 교통신호등 설치공사'_영광해양수산사무실신축공사(전기)-6월18일(최종)" xfId="120" xr:uid="{00000000-0005-0000-0000-00006E000000}"/>
    <cellStyle name="1_시민계략공사_2002년도각종계산서하반기원본_석곡동사무소신축통신공사" xfId="121" xr:uid="{00000000-0005-0000-0000-00006F000000}"/>
    <cellStyle name="1_시민계략공사_2002년도각종계산서하반기원본_신광중냉.난방시설공사(수정)" xfId="122" xr:uid="{00000000-0005-0000-0000-000070000000}"/>
    <cellStyle name="1_시민계략공사_2002년도각종계산서하반기원본_신광중냉.난방시설공사(수정)_1" xfId="123" xr:uid="{00000000-0005-0000-0000-000071000000}"/>
    <cellStyle name="1_시민계략공사_2002년도각종계산서하반기원본_신광중냉.난방시설공사(수정)_신광중냉.난방시설공사(수정)" xfId="124" xr:uid="{00000000-0005-0000-0000-000072000000}"/>
    <cellStyle name="1_시민계략공사_2002년도각종계산서하반기원본_신광중냉.난방시설공사(수정)_월야초교통신시설공사(최종)" xfId="125" xr:uid="{00000000-0005-0000-0000-000073000000}"/>
    <cellStyle name="1_시민계략공사_2002년도각종계산서하반기원본_영광서초등학교냉난방개선공사(11월16일)" xfId="126" xr:uid="{00000000-0005-0000-0000-000074000000}"/>
    <cellStyle name="1_시민계략공사_2002년도각종계산서하반기원본_영광해양수산사무소신축공사(통신)-6월10일" xfId="127" xr:uid="{00000000-0005-0000-0000-000075000000}"/>
    <cellStyle name="1_시민계략공사_2002년도각종계산서하반기원본_영광해양수산사무실신축공사(전기)" xfId="128" xr:uid="{00000000-0005-0000-0000-000076000000}"/>
    <cellStyle name="1_시민계략공사_2002년도각종계산서하반기원본_영광해양수산사무실신축공사(전기)-5월21일" xfId="129" xr:uid="{00000000-0005-0000-0000-000077000000}"/>
    <cellStyle name="1_시민계략공사_2002년도각종계산서하반기원본_영광해양수산사무실신축공사(전기)-6월10일" xfId="130" xr:uid="{00000000-0005-0000-0000-000078000000}"/>
    <cellStyle name="1_시민계략공사_2002년도각종계산서하반기원본_영광해양수산사무실신축공사(전기)-6월18일(최종)" xfId="131" xr:uid="{00000000-0005-0000-0000-000079000000}"/>
    <cellStyle name="1_시민계략공사_2002년도각종계산서하반기원본_영광해양수산사무실신축공사(전기)-6월4일" xfId="132" xr:uid="{00000000-0005-0000-0000-00007A000000}"/>
    <cellStyle name="1_시민계략공사_2002년도각종계산서하반기원본_월야초교통신시설공사(최종)" xfId="133" xr:uid="{00000000-0005-0000-0000-00007B000000}"/>
    <cellStyle name="1_시민계략공사_2002년도각종계산서하반기원본_율촌도서관신축공사(전기)노임조정(납품내역)" xfId="134" xr:uid="{00000000-0005-0000-0000-00007C000000}"/>
    <cellStyle name="1_시민계략공사_2002년도각종계산서하반기원본_율촌도서관신축공사(전기)노임조정(납품내역)_석곡동사무소신축통신공사" xfId="135" xr:uid="{00000000-0005-0000-0000-00007D000000}"/>
    <cellStyle name="1_시민계략공사_2002년도각종계산서하반기원본_율촌도서관신축공사(전기)노임조정(납품내역)_영광해양수산사무실신축공사(전기)" xfId="136" xr:uid="{00000000-0005-0000-0000-00007E000000}"/>
    <cellStyle name="1_시민계략공사_2002년도각종계산서하반기원본_율촌도서관신축공사(전기)노임조정(납품내역)_영광해양수산사무실신축공사(전기)-6월18일(최종)" xfId="137" xr:uid="{00000000-0005-0000-0000-00007F000000}"/>
    <cellStyle name="1_시민계략공사_2002년도각종계산서하반기원본_일곡동사무소신축전기공사(내역)" xfId="138" xr:uid="{00000000-0005-0000-0000-000080000000}"/>
    <cellStyle name="1_시민계략공사_2002년도각종계산서하반기원본_전남대학교pilot plant신축공사(전기)" xfId="139" xr:uid="{00000000-0005-0000-0000-000081000000}"/>
    <cellStyle name="1_시민계략공사_2002년도각종계산서하반기원본_전남대학교pilot plant신축공사(전기)-1차공사분(최종)" xfId="140" xr:uid="{00000000-0005-0000-0000-000082000000}"/>
    <cellStyle name="1_시민계략공사_2002년도각종계산서하반기원본_전남대학교pilot plant신축공사(전기)-1차공사분(최종)_석곡동사무소신축통신공사" xfId="141" xr:uid="{00000000-0005-0000-0000-000083000000}"/>
    <cellStyle name="1_시민계략공사_2002년도각종계산서하반기원본_전남대학교pilot plant신축공사(전기)-1차공사분(최종)_영광해양수산사무실신축공사(전기)" xfId="142" xr:uid="{00000000-0005-0000-0000-000084000000}"/>
    <cellStyle name="1_시민계략공사_2002년도각종계산서하반기원본_전남대학교pilot plant신축공사(전기)-1차공사분(최종)_영광해양수산사무실신축공사(전기)-6월18일(최종)" xfId="143" xr:uid="{00000000-0005-0000-0000-000085000000}"/>
    <cellStyle name="1_시민계략공사_2002년도각종계산서하반기원본_중앙초등학교키폰설비공사1월31일변경(관급별도)" xfId="144" xr:uid="{00000000-0005-0000-0000-000086000000}"/>
    <cellStyle name="1_시민계략공사_2002년도각종계산서하반기원본_중앙초등학교키폰설비공사1월31일변경(관급별도)_석곡동사무소신축통신공사" xfId="145" xr:uid="{00000000-0005-0000-0000-000087000000}"/>
    <cellStyle name="1_시민계략공사_2002년도각종계산서하반기원본_중앙초등학교키폰설비공사1월31일변경(관급별도)_영광해양수산사무실신축공사(전기)-6월18일(최종)" xfId="146" xr:uid="{00000000-0005-0000-0000-000088000000}"/>
    <cellStyle name="1_시민계략공사_2003년 각종계산서" xfId="147" xr:uid="{00000000-0005-0000-0000-000089000000}"/>
    <cellStyle name="1_시민계략공사_2003년 각종계산서(읽기전용)" xfId="148" xr:uid="{00000000-0005-0000-0000-00008A000000}"/>
    <cellStyle name="1_시민계략공사_2003년 각종계산서(읽기전용)_강당리프팅" xfId="149" xr:uid="{00000000-0005-0000-0000-00008B000000}"/>
    <cellStyle name="1_시민계략공사_2003년 각종계산서(읽기전용)_관급자재 (양지중)" xfId="150" xr:uid="{00000000-0005-0000-0000-00008C000000}"/>
    <cellStyle name="1_시민계략공사_2003년 각종계산서(읽기전용)_광림초(일대단가)" xfId="151" xr:uid="{00000000-0005-0000-0000-00008D000000}"/>
    <cellStyle name="1_시민계략공사_2003년 각종계산서(읽기전용)_광림초교 교사 신축공사(전기)" xfId="152" xr:uid="{00000000-0005-0000-0000-00008E000000}"/>
    <cellStyle name="1_시민계략공사_2003년 각종계산서(읽기전용)_광주체육고기숙사및수영장증축공사" xfId="153" xr:uid="{00000000-0005-0000-0000-00008F000000}"/>
    <cellStyle name="1_시민계략공사_2003년 각종계산서(읽기전용)_광주체육고기숙사및수영장증축공사(전기)" xfId="154" xr:uid="{00000000-0005-0000-0000-000090000000}"/>
    <cellStyle name="1_시민계략공사_2003년 각종계산서(읽기전용)_내역서(전기)" xfId="155" xr:uid="{00000000-0005-0000-0000-000091000000}"/>
    <cellStyle name="1_시민계략공사_2003년 각종계산서(읽기전용)_내역서(전기)_강당리프팅" xfId="156" xr:uid="{00000000-0005-0000-0000-000092000000}"/>
    <cellStyle name="1_시민계략공사_2003년 각종계산서(읽기전용)_내역서(전기)_관급자재 (양지중)" xfId="157" xr:uid="{00000000-0005-0000-0000-000093000000}"/>
    <cellStyle name="1_시민계략공사_2003년 각종계산서(읽기전용)_내역서(전기)_광림초(일대단가)" xfId="158" xr:uid="{00000000-0005-0000-0000-000094000000}"/>
    <cellStyle name="1_시민계략공사_2003년 각종계산서(읽기전용)_내역서(전기)_광림초교 교사 신축공사(전기)" xfId="159" xr:uid="{00000000-0005-0000-0000-000095000000}"/>
    <cellStyle name="1_시민계략공사_2003년 각종계산서(읽기전용)_내역서(전기)_광주체육고기숙사및수영장증축공사" xfId="160" xr:uid="{00000000-0005-0000-0000-000096000000}"/>
    <cellStyle name="1_시민계략공사_2003년 각종계산서(읽기전용)_내역서(전기)_광주체육고기숙사및수영장증축공사(전기)" xfId="161" xr:uid="{00000000-0005-0000-0000-000097000000}"/>
    <cellStyle name="1_시민계략공사_2003년 각종계산서(읽기전용)_내역서(전기)_노안마을회관창고증축공사" xfId="162" xr:uid="{00000000-0005-0000-0000-000098000000}"/>
    <cellStyle name="1_시민계략공사_2003년 각종계산서(읽기전용)_내역서(전기)_노안마을회관창고증축공사_도서관2층휴게실내부시설공사" xfId="163" xr:uid="{00000000-0005-0000-0000-000099000000}"/>
    <cellStyle name="1_시민계략공사_2003년 각종계산서(읽기전용)_내역서(전기)_도서관2층휴게실내부시설공사" xfId="164" xr:uid="{00000000-0005-0000-0000-00009A000000}"/>
    <cellStyle name="1_시민계략공사_2003년 각종계산서(읽기전용)_내역서(전기)_동신대앞교차로 교통신호등 설치공사'" xfId="165" xr:uid="{00000000-0005-0000-0000-00009B000000}"/>
    <cellStyle name="1_시민계략공사_2003년 각종계산서(읽기전용)_내역서(전기)_동신대앞교차로 교통신호등 설치공사'_석곡동사무소신축통신공사" xfId="166" xr:uid="{00000000-0005-0000-0000-00009C000000}"/>
    <cellStyle name="1_시민계략공사_2003년 각종계산서(읽기전용)_내역서(전기)_동신대앞교차로 교통신호등 설치공사'_영광해양수산사무실신축공사(전기)-6월18일(최종)" xfId="167" xr:uid="{00000000-0005-0000-0000-00009D000000}"/>
    <cellStyle name="1_시민계략공사_2003년 각종계산서(읽기전용)_내역서(전기)_석곡동사무소신축통신공사" xfId="168" xr:uid="{00000000-0005-0000-0000-00009E000000}"/>
    <cellStyle name="1_시민계략공사_2003년 각종계산서(읽기전용)_내역서(전기)_수배전반 관급자재 (양지중)" xfId="169" xr:uid="{00000000-0005-0000-0000-00009F000000}"/>
    <cellStyle name="1_시민계략공사_2003년 각종계산서(읽기전용)_내역서(전기)_신광중냉.난방시설공사(수정)" xfId="170" xr:uid="{00000000-0005-0000-0000-0000A0000000}"/>
    <cellStyle name="1_시민계략공사_2003년 각종계산서(읽기전용)_내역서(전기)_양지중교사신축전기공사(최종)" xfId="171" xr:uid="{00000000-0005-0000-0000-0000A1000000}"/>
    <cellStyle name="1_시민계략공사_2003년 각종계산서(읽기전용)_내역서(전기)_양지중학교 교사 신축공사" xfId="172" xr:uid="{00000000-0005-0000-0000-0000A2000000}"/>
    <cellStyle name="1_시민계략공사_2003년 각종계산서(읽기전용)_내역서(전기)_연제초교교사신축전기" xfId="173" xr:uid="{00000000-0005-0000-0000-0000A3000000}"/>
    <cellStyle name="1_시민계략공사_2003년 각종계산서(읽기전용)_내역서(전기)_영광해양수산사무실신축공사(전기)" xfId="174" xr:uid="{00000000-0005-0000-0000-0000A4000000}"/>
    <cellStyle name="1_시민계략공사_2003년 각종계산서(읽기전용)_내역서(전기)_영광해양수산사무실신축공사(전기)-5월21일" xfId="175" xr:uid="{00000000-0005-0000-0000-0000A5000000}"/>
    <cellStyle name="1_시민계략공사_2003년 각종계산서(읽기전용)_내역서(전기)_영광해양수산사무실신축공사(전기)-6월18일(최종)" xfId="176" xr:uid="{00000000-0005-0000-0000-0000A6000000}"/>
    <cellStyle name="1_시민계략공사_2003년 각종계산서(읽기전용)_내역서(전기)_월야초교통신시설공사(최종)" xfId="177" xr:uid="{00000000-0005-0000-0000-0000A7000000}"/>
    <cellStyle name="1_시민계략공사_2003년 각종계산서(읽기전용)_내역서(전기)_인성고등학교 냉,난방시설공사" xfId="178" xr:uid="{00000000-0005-0000-0000-0000A8000000}"/>
    <cellStyle name="1_시민계략공사_2003년 각종계산서(읽기전용)_내역서(전기)_전기단가(완료)" xfId="179" xr:uid="{00000000-0005-0000-0000-0000A9000000}"/>
    <cellStyle name="1_시민계략공사_2003년 각종계산서(읽기전용)_내역서(전기)_조명기구수량-" xfId="180" xr:uid="{00000000-0005-0000-0000-0000AA000000}"/>
    <cellStyle name="1_시민계략공사_2003년 각종계산서(읽기전용)_내역서(전기)_중앙초등학교키폰설비공사1월31일변경(공사포함)" xfId="181" xr:uid="{00000000-0005-0000-0000-0000AB000000}"/>
    <cellStyle name="1_시민계략공사_2003년 각종계산서(읽기전용)_내역서(전기)_중앙초등학교키폰설비공사1월31일변경(관급별도)" xfId="182" xr:uid="{00000000-0005-0000-0000-0000AC000000}"/>
    <cellStyle name="1_시민계략공사_2003년 각종계산서(읽기전용)_내역서(전기)_중앙초등학교키폰설비공사1월31일변경(관급별도)_석곡동사무소신축통신공사" xfId="183" xr:uid="{00000000-0005-0000-0000-0000AD000000}"/>
    <cellStyle name="1_시민계략공사_2003년 각종계산서(읽기전용)_내역서(전기)_중앙초등학교키폰설비공사1월31일변경(관급별도)_영광해양수산사무실신축공사(전기)-6월18일(최종)" xfId="184" xr:uid="{00000000-0005-0000-0000-0000AE000000}"/>
    <cellStyle name="1_시민계략공사_2003년 각종계산서(읽기전용)_내역서(전기)_청사개보수전기공사" xfId="185" xr:uid="{00000000-0005-0000-0000-0000AF000000}"/>
    <cellStyle name="1_시민계략공사_2003년 각종계산서(읽기전용)_내역서(전기)_체육고등학교키폰설비공사(삼성)" xfId="186" xr:uid="{00000000-0005-0000-0000-0000B0000000}"/>
    <cellStyle name="1_시민계략공사_2003년 각종계산서(읽기전용)_내역서(전기)_평동산단 진입도로(5공구)04년4월16일-전기" xfId="187" xr:uid="{00000000-0005-0000-0000-0000B1000000}"/>
    <cellStyle name="1_시민계략공사_2003년 각종계산서(읽기전용)_내역서(전기)_평동산단진입도로(광주여대~호남고속도로간)개설공사-전기(3공구 설계변경)-11월변경" xfId="188" xr:uid="{00000000-0005-0000-0000-0000B2000000}"/>
    <cellStyle name="1_시민계략공사_2003년 각종계산서(읽기전용)_내역서(전기)_해양수산부 완도권 합동청사 전기설비공사" xfId="189" xr:uid="{00000000-0005-0000-0000-0000B3000000}"/>
    <cellStyle name="1_시민계략공사_2003년 각종계산서(읽기전용)_내역서(전기)_화개2초교 교사신축통신공사 (내역서-이지텍크)" xfId="190" xr:uid="{00000000-0005-0000-0000-0000B4000000}"/>
    <cellStyle name="1_시민계략공사_2003년 각종계산서(읽기전용)_내역서(전기)_화개2초교 교사신축통신공사 (내역서-이지텍크)_석곡동사무소신축통신공사" xfId="191" xr:uid="{00000000-0005-0000-0000-0000B5000000}"/>
    <cellStyle name="1_시민계략공사_2003년 각종계산서(읽기전용)_내역서(전기)_화개2초교 교사신축통신공사 (내역서-이지텍크)_영광해양수산사무실신축공사(전기)" xfId="192" xr:uid="{00000000-0005-0000-0000-0000B6000000}"/>
    <cellStyle name="1_시민계략공사_2003년 각종계산서(읽기전용)_내역서(전기)_화개2초교 교사신축통신공사 (내역서-이지텍크)_영광해양수산사무실신축공사(전기)-6월18일(최종)" xfId="193" xr:uid="{00000000-0005-0000-0000-0000B7000000}"/>
    <cellStyle name="1_시민계략공사_2003년 각종계산서(읽기전용)_내역서(전기)_화개2초교 교사신축통신공사 (내역서-이지텍크)_중앙초등학교키폰설비공사1월31일변경(관급별도)" xfId="194" xr:uid="{00000000-0005-0000-0000-0000B8000000}"/>
    <cellStyle name="1_시민계략공사_2003년 각종계산서(읽기전용)_내역서(전기)_화개2초교 교사신축통신공사 (내역서-이지텍크)_중앙초등학교키폰설비공사1월31일변경(관급별도)_석곡동사무소신축통신공사" xfId="195" xr:uid="{00000000-0005-0000-0000-0000B9000000}"/>
    <cellStyle name="1_시민계략공사_2003년 각종계산서(읽기전용)_내역서(전기)_화개2초교 교사신축통신공사 (내역서-이지텍크)_중앙초등학교키폰설비공사1월31일변경(관급별도)_영광해양수산사무실신축공사(전기)-6월18일(최종)" xfId="196" xr:uid="{00000000-0005-0000-0000-0000BA000000}"/>
    <cellStyle name="1_시민계략공사_2003년 각종계산서(읽기전용)_노안마을회관창고증축공사" xfId="197" xr:uid="{00000000-0005-0000-0000-0000BB000000}"/>
    <cellStyle name="1_시민계략공사_2003년 각종계산서(읽기전용)_노안마을회관창고증축공사_도서관2층휴게실내부시설공사" xfId="198" xr:uid="{00000000-0005-0000-0000-0000BC000000}"/>
    <cellStyle name="1_시민계략공사_2003년 각종계산서(읽기전용)_도서관2층휴게실내부시설공사" xfId="199" xr:uid="{00000000-0005-0000-0000-0000BD000000}"/>
    <cellStyle name="1_시민계략공사_2003년 각종계산서(읽기전용)_동신대앞교차로 교통신호등 설치공사'" xfId="200" xr:uid="{00000000-0005-0000-0000-0000BE000000}"/>
    <cellStyle name="1_시민계략공사_2003년 각종계산서(읽기전용)_동신대앞교차로 교통신호등 설치공사'_석곡동사무소신축통신공사" xfId="201" xr:uid="{00000000-0005-0000-0000-0000BF000000}"/>
    <cellStyle name="1_시민계략공사_2003년 각종계산서(읽기전용)_동신대앞교차로 교통신호등 설치공사'_영광해양수산사무실신축공사(전기)-6월18일(최종)" xfId="202" xr:uid="{00000000-0005-0000-0000-0000C0000000}"/>
    <cellStyle name="1_시민계략공사_2003년 각종계산서(읽기전용)_석곡동사무소신축통신공사" xfId="203" xr:uid="{00000000-0005-0000-0000-0000C1000000}"/>
    <cellStyle name="1_시민계략공사_2003년 각종계산서(읽기전용)_수배전반 관급자재 (양지중)" xfId="204" xr:uid="{00000000-0005-0000-0000-0000C2000000}"/>
    <cellStyle name="1_시민계략공사_2003년 각종계산서(읽기전용)_신광중냉.난방시설공사(수정)" xfId="205" xr:uid="{00000000-0005-0000-0000-0000C3000000}"/>
    <cellStyle name="1_시민계략공사_2003년 각종계산서(읽기전용)_양지중교사신축전기공사(최종)" xfId="206" xr:uid="{00000000-0005-0000-0000-0000C4000000}"/>
    <cellStyle name="1_시민계략공사_2003년 각종계산서(읽기전용)_양지중학교 교사 신축공사" xfId="207" xr:uid="{00000000-0005-0000-0000-0000C5000000}"/>
    <cellStyle name="1_시민계략공사_2003년 각종계산서(읽기전용)_연제초교교사신축전기" xfId="208" xr:uid="{00000000-0005-0000-0000-0000C6000000}"/>
    <cellStyle name="1_시민계략공사_2003년 각종계산서(읽기전용)_영광해양수산사무실신축공사(전기)" xfId="209" xr:uid="{00000000-0005-0000-0000-0000C7000000}"/>
    <cellStyle name="1_시민계략공사_2003년 각종계산서(읽기전용)_영광해양수산사무실신축공사(전기)-5월21일" xfId="210" xr:uid="{00000000-0005-0000-0000-0000C8000000}"/>
    <cellStyle name="1_시민계략공사_2003년 각종계산서(읽기전용)_영광해양수산사무실신축공사(전기)-6월18일(최종)" xfId="211" xr:uid="{00000000-0005-0000-0000-0000C9000000}"/>
    <cellStyle name="1_시민계략공사_2003년 각종계산서(읽기전용)_월야초교통신시설공사(최종)" xfId="212" xr:uid="{00000000-0005-0000-0000-0000CA000000}"/>
    <cellStyle name="1_시민계략공사_2003년 각종계산서(읽기전용)_인성고등학교 냉,난방시설공사" xfId="213" xr:uid="{00000000-0005-0000-0000-0000CB000000}"/>
    <cellStyle name="1_시민계략공사_2003년 각종계산서(읽기전용)_전기단가(완료)" xfId="214" xr:uid="{00000000-0005-0000-0000-0000CC000000}"/>
    <cellStyle name="1_시민계략공사_2003년 각종계산서(읽기전용)_조명기구수량-" xfId="215" xr:uid="{00000000-0005-0000-0000-0000CD000000}"/>
    <cellStyle name="1_시민계략공사_2003년 각종계산서(읽기전용)_중앙초등학교키폰설비공사1월31일변경(공사포함)" xfId="216" xr:uid="{00000000-0005-0000-0000-0000CE000000}"/>
    <cellStyle name="1_시민계략공사_2003년 각종계산서(읽기전용)_중앙초등학교키폰설비공사1월31일변경(관급별도)" xfId="217" xr:uid="{00000000-0005-0000-0000-0000CF000000}"/>
    <cellStyle name="1_시민계략공사_2003년 각종계산서(읽기전용)_중앙초등학교키폰설비공사1월31일변경(관급별도)_석곡동사무소신축통신공사" xfId="218" xr:uid="{00000000-0005-0000-0000-0000D0000000}"/>
    <cellStyle name="1_시민계략공사_2003년 각종계산서(읽기전용)_중앙초등학교키폰설비공사1월31일변경(관급별도)_영광해양수산사무실신축공사(전기)-6월18일(최종)" xfId="219" xr:uid="{00000000-0005-0000-0000-0000D1000000}"/>
    <cellStyle name="1_시민계략공사_2003년 각종계산서(읽기전용)_청사개보수전기공사" xfId="220" xr:uid="{00000000-0005-0000-0000-0000D2000000}"/>
    <cellStyle name="1_시민계략공사_2003년 각종계산서(읽기전용)_체육고등학교키폰설비공사(삼성)" xfId="221" xr:uid="{00000000-0005-0000-0000-0000D3000000}"/>
    <cellStyle name="1_시민계략공사_2003년 각종계산서(읽기전용)_평동산단 진입도로(5공구)04년4월16일-전기" xfId="222" xr:uid="{00000000-0005-0000-0000-0000D4000000}"/>
    <cellStyle name="1_시민계략공사_2003년 각종계산서(읽기전용)_평동산단진입도로(광주여대~호남고속도로간)개설공사-전기(3공구 설계변경)-11월변경" xfId="223" xr:uid="{00000000-0005-0000-0000-0000D5000000}"/>
    <cellStyle name="1_시민계략공사_2003년 각종계산서(읽기전용)_해양수산부 완도권 합동청사 전기설비공사" xfId="224" xr:uid="{00000000-0005-0000-0000-0000D6000000}"/>
    <cellStyle name="1_시민계략공사_2003년 각종계산서(읽기전용)_화개2초교 교사신축통신공사 (내역서-이지텍크)" xfId="225" xr:uid="{00000000-0005-0000-0000-0000D7000000}"/>
    <cellStyle name="1_시민계략공사_2003년 각종계산서(읽기전용)_화개2초교 교사신축통신공사 (내역서-이지텍크)_석곡동사무소신축통신공사" xfId="226" xr:uid="{00000000-0005-0000-0000-0000D8000000}"/>
    <cellStyle name="1_시민계략공사_2003년 각종계산서(읽기전용)_화개2초교 교사신축통신공사 (내역서-이지텍크)_영광해양수산사무실신축공사(전기)" xfId="227" xr:uid="{00000000-0005-0000-0000-0000D9000000}"/>
    <cellStyle name="1_시민계략공사_2003년 각종계산서(읽기전용)_화개2초교 교사신축통신공사 (내역서-이지텍크)_영광해양수산사무실신축공사(전기)-6월18일(최종)" xfId="228" xr:uid="{00000000-0005-0000-0000-0000DA000000}"/>
    <cellStyle name="1_시민계략공사_2003년 각종계산서(읽기전용)_화개2초교 교사신축통신공사 (내역서-이지텍크)_중앙초등학교키폰설비공사1월31일변경(관급별도)" xfId="229" xr:uid="{00000000-0005-0000-0000-0000DB000000}"/>
    <cellStyle name="1_시민계략공사_2003년 각종계산서(읽기전용)_화개2초교 교사신축통신공사 (내역서-이지텍크)_중앙초등학교키폰설비공사1월31일변경(관급별도)_석곡동사무소신축통신공사" xfId="230" xr:uid="{00000000-0005-0000-0000-0000DC000000}"/>
    <cellStyle name="1_시민계략공사_2003년 각종계산서(읽기전용)_화개2초교 교사신축통신공사 (내역서-이지텍크)_중앙초등학교키폰설비공사1월31일변경(관급별도)_영광해양수산사무실신축공사(전기)-6월18일(최종)" xfId="231" xr:uid="{00000000-0005-0000-0000-0000DD000000}"/>
    <cellStyle name="1_시민계략공사_Book2" xfId="232" xr:uid="{00000000-0005-0000-0000-0000DE000000}"/>
    <cellStyle name="1_시민계략공사_각종계산서" xfId="233" xr:uid="{00000000-0005-0000-0000-0000DF000000}"/>
    <cellStyle name="1_시민계략공사_각종계산서(석곡동사무소)" xfId="234" xr:uid="{00000000-0005-0000-0000-0000E0000000}"/>
    <cellStyle name="1_시민계략공사_계산서" xfId="235" xr:uid="{00000000-0005-0000-0000-0000E1000000}"/>
    <cellStyle name="1_시민계략공사_계산서_동신대앞교차로 교통신호등 설치공사'" xfId="236" xr:uid="{00000000-0005-0000-0000-0000E2000000}"/>
    <cellStyle name="1_시민계략공사_계산서_동신대앞교차로 교통신호등 설치공사'_석곡동사무소신축통신공사" xfId="237" xr:uid="{00000000-0005-0000-0000-0000E3000000}"/>
    <cellStyle name="1_시민계략공사_계산서_동신대앞교차로 교통신호등 설치공사'_영광해양수산사무실신축공사(전기)-6월18일(최종)" xfId="238" xr:uid="{00000000-0005-0000-0000-0000E4000000}"/>
    <cellStyle name="1_시민계략공사_계산서_석곡동사무소신축통신공사" xfId="239" xr:uid="{00000000-0005-0000-0000-0000E5000000}"/>
    <cellStyle name="1_시민계략공사_계산서_영광해양수산사무실신축공사(전기)" xfId="240" xr:uid="{00000000-0005-0000-0000-0000E6000000}"/>
    <cellStyle name="1_시민계략공사_계산서_영광해양수산사무실신축공사(전기)-6월18일(최종)" xfId="241" xr:uid="{00000000-0005-0000-0000-0000E7000000}"/>
    <cellStyle name="1_시민계략공사_계산서및내역서5월15일변경" xfId="242" xr:uid="{00000000-0005-0000-0000-0000E8000000}"/>
    <cellStyle name="1_시민계략공사_계산서및내역서5월9일변경" xfId="243" xr:uid="{00000000-0005-0000-0000-0000E9000000}"/>
    <cellStyle name="1_시민계략공사_광양중동중학교실증축공사(전기)-4월10일한번더" xfId="244" xr:uid="{00000000-0005-0000-0000-0000EA000000}"/>
    <cellStyle name="1_시민계략공사_광주광역시 장애인종합복지관 태양광 발전설비공사" xfId="245" xr:uid="{00000000-0005-0000-0000-0000EB000000}"/>
    <cellStyle name="1_시민계략공사_내역서(진상종합고)" xfId="246" xr:uid="{00000000-0005-0000-0000-0000EC000000}"/>
    <cellStyle name="1_시민계략공사_내역서(진상종합고)_1.약산초(전기)" xfId="247" xr:uid="{00000000-0005-0000-0000-0000ED000000}"/>
    <cellStyle name="1_시민계략공사_내역서(진상종합고)_1.약산초(전기)_1.영광실고다목적교실(전기,통신)" xfId="248" xr:uid="{00000000-0005-0000-0000-0000EE000000}"/>
    <cellStyle name="1_시민계략공사_내역서(진상종합고)_1.영광실고다목적교실(전기,통신)" xfId="249" xr:uid="{00000000-0005-0000-0000-0000EF000000}"/>
    <cellStyle name="1_시민계략공사_내역서(진상종합고)_1.화순오성초(전기)" xfId="250" xr:uid="{00000000-0005-0000-0000-0000F0000000}"/>
    <cellStyle name="1_시민계략공사_내역서(진상종합고)_1.화순오성초(전기)_1.영광실고다목적교실(전기,통신)" xfId="251" xr:uid="{00000000-0005-0000-0000-0000F1000000}"/>
    <cellStyle name="1_시민계략공사_내역서(진상종합고)_1.화순오성초(전기)최종납품" xfId="252" xr:uid="{00000000-0005-0000-0000-0000F2000000}"/>
    <cellStyle name="1_시민계략공사_내역서(진상종합고)_1.화순오성초(전기)최종납품_1.영광실고다목적교실(전기,통신)" xfId="253" xr:uid="{00000000-0005-0000-0000-0000F3000000}"/>
    <cellStyle name="1_시민계략공사_매곡동 00교회 신축공사" xfId="254" xr:uid="{00000000-0005-0000-0000-0000F4000000}"/>
    <cellStyle name="1_시민계략공사_무안연꽃방죽(4월9일)한번더" xfId="255" xr:uid="{00000000-0005-0000-0000-0000F5000000}"/>
    <cellStyle name="1_시민계략공사_보일약국~순국비간 도로개설 가로등설치공사" xfId="256" xr:uid="{00000000-0005-0000-0000-0000F6000000}"/>
    <cellStyle name="1_시민계략공사_보행등설치공사070830" xfId="257" xr:uid="{00000000-0005-0000-0000-0000F7000000}"/>
    <cellStyle name="1_시민계략공사_복지관 부하계산서" xfId="258" xr:uid="{00000000-0005-0000-0000-0000F8000000}"/>
    <cellStyle name="1_시민계략공사_복지관 부하계산서_강당리프팅" xfId="259" xr:uid="{00000000-0005-0000-0000-0000F9000000}"/>
    <cellStyle name="1_시민계략공사_복지관 부하계산서_관급자재 (양지중)" xfId="260" xr:uid="{00000000-0005-0000-0000-0000FA000000}"/>
    <cellStyle name="1_시민계략공사_복지관 부하계산서_광림초(일대단가)" xfId="261" xr:uid="{00000000-0005-0000-0000-0000FB000000}"/>
    <cellStyle name="1_시민계략공사_복지관 부하계산서_광림초교 교사 신축공사(전기)" xfId="262" xr:uid="{00000000-0005-0000-0000-0000FC000000}"/>
    <cellStyle name="1_시민계략공사_복지관 부하계산서_광주체육고기숙사및수영장증축공사" xfId="263" xr:uid="{00000000-0005-0000-0000-0000FD000000}"/>
    <cellStyle name="1_시민계략공사_복지관 부하계산서_광주체육고기숙사및수영장증축공사(전기)" xfId="264" xr:uid="{00000000-0005-0000-0000-0000FE000000}"/>
    <cellStyle name="1_시민계략공사_복지관 부하계산서_내역서(전기)" xfId="265" xr:uid="{00000000-0005-0000-0000-0000FF000000}"/>
    <cellStyle name="1_시민계략공사_복지관 부하계산서_내역서(전기)_강당리프팅" xfId="266" xr:uid="{00000000-0005-0000-0000-000000010000}"/>
    <cellStyle name="1_시민계략공사_복지관 부하계산서_내역서(전기)_관급자재 (양지중)" xfId="267" xr:uid="{00000000-0005-0000-0000-000001010000}"/>
    <cellStyle name="1_시민계략공사_복지관 부하계산서_내역서(전기)_광림초(일대단가)" xfId="268" xr:uid="{00000000-0005-0000-0000-000002010000}"/>
    <cellStyle name="1_시민계략공사_복지관 부하계산서_내역서(전기)_광림초교 교사 신축공사(전기)" xfId="269" xr:uid="{00000000-0005-0000-0000-000003010000}"/>
    <cellStyle name="1_시민계략공사_복지관 부하계산서_내역서(전기)_광주체육고기숙사및수영장증축공사" xfId="270" xr:uid="{00000000-0005-0000-0000-000004010000}"/>
    <cellStyle name="1_시민계략공사_복지관 부하계산서_내역서(전기)_광주체육고기숙사및수영장증축공사(전기)" xfId="271" xr:uid="{00000000-0005-0000-0000-000005010000}"/>
    <cellStyle name="1_시민계략공사_복지관 부하계산서_내역서(전기)_노안마을회관창고증축공사" xfId="272" xr:uid="{00000000-0005-0000-0000-000006010000}"/>
    <cellStyle name="1_시민계략공사_복지관 부하계산서_내역서(전기)_노안마을회관창고증축공사_도서관2층휴게실내부시설공사" xfId="273" xr:uid="{00000000-0005-0000-0000-000007010000}"/>
    <cellStyle name="1_시민계략공사_복지관 부하계산서_내역서(전기)_도서관2층휴게실내부시설공사" xfId="274" xr:uid="{00000000-0005-0000-0000-000008010000}"/>
    <cellStyle name="1_시민계략공사_복지관 부하계산서_내역서(전기)_동신대앞교차로 교통신호등 설치공사'" xfId="275" xr:uid="{00000000-0005-0000-0000-000009010000}"/>
    <cellStyle name="1_시민계략공사_복지관 부하계산서_내역서(전기)_동신대앞교차로 교통신호등 설치공사'_석곡동사무소신축통신공사" xfId="276" xr:uid="{00000000-0005-0000-0000-00000A010000}"/>
    <cellStyle name="1_시민계략공사_복지관 부하계산서_내역서(전기)_동신대앞교차로 교통신호등 설치공사'_영광해양수산사무실신축공사(전기)-6월18일(최종)" xfId="277" xr:uid="{00000000-0005-0000-0000-00000B010000}"/>
    <cellStyle name="1_시민계략공사_복지관 부하계산서_내역서(전기)_석곡동사무소신축통신공사" xfId="278" xr:uid="{00000000-0005-0000-0000-00000C010000}"/>
    <cellStyle name="1_시민계략공사_복지관 부하계산서_내역서(전기)_수배전반 관급자재 (양지중)" xfId="279" xr:uid="{00000000-0005-0000-0000-00000D010000}"/>
    <cellStyle name="1_시민계략공사_복지관 부하계산서_내역서(전기)_신광중냉.난방시설공사(수정)" xfId="280" xr:uid="{00000000-0005-0000-0000-00000E010000}"/>
    <cellStyle name="1_시민계략공사_복지관 부하계산서_내역서(전기)_양지중교사신축전기공사(최종)" xfId="281" xr:uid="{00000000-0005-0000-0000-00000F010000}"/>
    <cellStyle name="1_시민계략공사_복지관 부하계산서_내역서(전기)_양지중학교 교사 신축공사" xfId="282" xr:uid="{00000000-0005-0000-0000-000010010000}"/>
    <cellStyle name="1_시민계략공사_복지관 부하계산서_내역서(전기)_연제초교교사신축전기" xfId="283" xr:uid="{00000000-0005-0000-0000-000011010000}"/>
    <cellStyle name="1_시민계략공사_복지관 부하계산서_내역서(전기)_영광해양수산사무실신축공사(전기)" xfId="284" xr:uid="{00000000-0005-0000-0000-000012010000}"/>
    <cellStyle name="1_시민계략공사_복지관 부하계산서_내역서(전기)_영광해양수산사무실신축공사(전기)-5월21일" xfId="285" xr:uid="{00000000-0005-0000-0000-000013010000}"/>
    <cellStyle name="1_시민계략공사_복지관 부하계산서_내역서(전기)_영광해양수산사무실신축공사(전기)-6월18일(최종)" xfId="286" xr:uid="{00000000-0005-0000-0000-000014010000}"/>
    <cellStyle name="1_시민계략공사_복지관 부하계산서_내역서(전기)_월야초교통신시설공사(최종)" xfId="287" xr:uid="{00000000-0005-0000-0000-000015010000}"/>
    <cellStyle name="1_시민계략공사_복지관 부하계산서_내역서(전기)_인성고등학교 냉,난방시설공사" xfId="288" xr:uid="{00000000-0005-0000-0000-000016010000}"/>
    <cellStyle name="1_시민계략공사_복지관 부하계산서_내역서(전기)_전기단가(완료)" xfId="289" xr:uid="{00000000-0005-0000-0000-000017010000}"/>
    <cellStyle name="1_시민계략공사_복지관 부하계산서_내역서(전기)_조명기구수량-" xfId="290" xr:uid="{00000000-0005-0000-0000-000018010000}"/>
    <cellStyle name="1_시민계략공사_복지관 부하계산서_내역서(전기)_중앙초등학교키폰설비공사1월31일변경(공사포함)" xfId="291" xr:uid="{00000000-0005-0000-0000-000019010000}"/>
    <cellStyle name="1_시민계략공사_복지관 부하계산서_내역서(전기)_중앙초등학교키폰설비공사1월31일변경(관급별도)" xfId="292" xr:uid="{00000000-0005-0000-0000-00001A010000}"/>
    <cellStyle name="1_시민계략공사_복지관 부하계산서_내역서(전기)_중앙초등학교키폰설비공사1월31일변경(관급별도)_석곡동사무소신축통신공사" xfId="293" xr:uid="{00000000-0005-0000-0000-00001B010000}"/>
    <cellStyle name="1_시민계략공사_복지관 부하계산서_내역서(전기)_중앙초등학교키폰설비공사1월31일변경(관급별도)_영광해양수산사무실신축공사(전기)-6월18일(최종)" xfId="294" xr:uid="{00000000-0005-0000-0000-00001C010000}"/>
    <cellStyle name="1_시민계략공사_복지관 부하계산서_내역서(전기)_청사개보수전기공사" xfId="295" xr:uid="{00000000-0005-0000-0000-00001D010000}"/>
    <cellStyle name="1_시민계략공사_복지관 부하계산서_내역서(전기)_체육고등학교키폰설비공사(삼성)" xfId="296" xr:uid="{00000000-0005-0000-0000-00001E010000}"/>
    <cellStyle name="1_시민계략공사_복지관 부하계산서_내역서(전기)_평동산단 진입도로(5공구)04년4월16일-전기" xfId="297" xr:uid="{00000000-0005-0000-0000-00001F010000}"/>
    <cellStyle name="1_시민계략공사_복지관 부하계산서_내역서(전기)_평동산단진입도로(광주여대~호남고속도로간)개설공사-전기(3공구 설계변경)-11월변경" xfId="298" xr:uid="{00000000-0005-0000-0000-000020010000}"/>
    <cellStyle name="1_시민계략공사_복지관 부하계산서_내역서(전기)_해양수산부 완도권 합동청사 전기설비공사" xfId="299" xr:uid="{00000000-0005-0000-0000-000021010000}"/>
    <cellStyle name="1_시민계략공사_복지관 부하계산서_내역서(전기)_화개2초교 교사신축통신공사 (내역서-이지텍크)" xfId="300" xr:uid="{00000000-0005-0000-0000-000022010000}"/>
    <cellStyle name="1_시민계략공사_복지관 부하계산서_내역서(전기)_화개2초교 교사신축통신공사 (내역서-이지텍크)_석곡동사무소신축통신공사" xfId="301" xr:uid="{00000000-0005-0000-0000-000023010000}"/>
    <cellStyle name="1_시민계략공사_복지관 부하계산서_내역서(전기)_화개2초교 교사신축통신공사 (내역서-이지텍크)_영광해양수산사무실신축공사(전기)" xfId="302" xr:uid="{00000000-0005-0000-0000-000024010000}"/>
    <cellStyle name="1_시민계략공사_복지관 부하계산서_내역서(전기)_화개2초교 교사신축통신공사 (내역서-이지텍크)_영광해양수산사무실신축공사(전기)-6월18일(최종)" xfId="303" xr:uid="{00000000-0005-0000-0000-000025010000}"/>
    <cellStyle name="1_시민계략공사_복지관 부하계산서_내역서(전기)_화개2초교 교사신축통신공사 (내역서-이지텍크)_중앙초등학교키폰설비공사1월31일변경(관급별도)" xfId="304" xr:uid="{00000000-0005-0000-0000-000026010000}"/>
    <cellStyle name="1_시민계략공사_복지관 부하계산서_내역서(전기)_화개2초교 교사신축통신공사 (내역서-이지텍크)_중앙초등학교키폰설비공사1월31일변경(관급별도)_석곡동사무소신축통신공사" xfId="305" xr:uid="{00000000-0005-0000-0000-000027010000}"/>
    <cellStyle name="1_시민계략공사_복지관 부하계산서_내역서(전기)_화개2초교 교사신축통신공사 (내역서-이지텍크)_중앙초등학교키폰설비공사1월31일변경(관급별도)_영광해양수산사무실신축공사(전기)-6월18일(최종)" xfId="306" xr:uid="{00000000-0005-0000-0000-000028010000}"/>
    <cellStyle name="1_시민계략공사_복지관 부하계산서_노안마을회관창고증축공사" xfId="307" xr:uid="{00000000-0005-0000-0000-000029010000}"/>
    <cellStyle name="1_시민계략공사_복지관 부하계산서_노안마을회관창고증축공사_도서관2층휴게실내부시설공사" xfId="308" xr:uid="{00000000-0005-0000-0000-00002A010000}"/>
    <cellStyle name="1_시민계략공사_복지관 부하계산서_도서관2층휴게실내부시설공사" xfId="309" xr:uid="{00000000-0005-0000-0000-00002B010000}"/>
    <cellStyle name="1_시민계략공사_복지관 부하계산서_동신대앞교차로 교통신호등 설치공사'" xfId="310" xr:uid="{00000000-0005-0000-0000-00002C010000}"/>
    <cellStyle name="1_시민계략공사_복지관 부하계산서_동신대앞교차로 교통신호등 설치공사'_석곡동사무소신축통신공사" xfId="311" xr:uid="{00000000-0005-0000-0000-00002D010000}"/>
    <cellStyle name="1_시민계략공사_복지관 부하계산서_동신대앞교차로 교통신호등 설치공사'_영광해양수산사무실신축공사(전기)-6월18일(최종)" xfId="312" xr:uid="{00000000-0005-0000-0000-00002E010000}"/>
    <cellStyle name="1_시민계략공사_복지관 부하계산서_석곡동사무소신축통신공사" xfId="313" xr:uid="{00000000-0005-0000-0000-00002F010000}"/>
    <cellStyle name="1_시민계략공사_복지관 부하계산서_수배전반 관급자재 (양지중)" xfId="314" xr:uid="{00000000-0005-0000-0000-000030010000}"/>
    <cellStyle name="1_시민계략공사_복지관 부하계산서_신광중냉.난방시설공사(수정)" xfId="315" xr:uid="{00000000-0005-0000-0000-000031010000}"/>
    <cellStyle name="1_시민계략공사_복지관 부하계산서_양지중교사신축전기공사(최종)" xfId="316" xr:uid="{00000000-0005-0000-0000-000032010000}"/>
    <cellStyle name="1_시민계략공사_복지관 부하계산서_양지중학교 교사 신축공사" xfId="317" xr:uid="{00000000-0005-0000-0000-000033010000}"/>
    <cellStyle name="1_시민계략공사_복지관 부하계산서_연제초교교사신축전기" xfId="318" xr:uid="{00000000-0005-0000-0000-000034010000}"/>
    <cellStyle name="1_시민계략공사_복지관 부하계산서_영광해양수산사무실신축공사(전기)" xfId="319" xr:uid="{00000000-0005-0000-0000-000035010000}"/>
    <cellStyle name="1_시민계략공사_복지관 부하계산서_영광해양수산사무실신축공사(전기)-5월21일" xfId="320" xr:uid="{00000000-0005-0000-0000-000036010000}"/>
    <cellStyle name="1_시민계략공사_복지관 부하계산서_영광해양수산사무실신축공사(전기)-6월18일(최종)" xfId="321" xr:uid="{00000000-0005-0000-0000-000037010000}"/>
    <cellStyle name="1_시민계략공사_복지관 부하계산서_월야초교통신시설공사(최종)" xfId="322" xr:uid="{00000000-0005-0000-0000-000038010000}"/>
    <cellStyle name="1_시민계략공사_복지관 부하계산서_인성고등학교 냉,난방시설공사" xfId="323" xr:uid="{00000000-0005-0000-0000-000039010000}"/>
    <cellStyle name="1_시민계략공사_복지관 부하계산서_전기단가(완료)" xfId="324" xr:uid="{00000000-0005-0000-0000-00003A010000}"/>
    <cellStyle name="1_시민계략공사_복지관 부하계산서_조명기구수량-" xfId="325" xr:uid="{00000000-0005-0000-0000-00003B010000}"/>
    <cellStyle name="1_시민계략공사_복지관 부하계산서_중앙초등학교키폰설비공사1월31일변경(공사포함)" xfId="326" xr:uid="{00000000-0005-0000-0000-00003C010000}"/>
    <cellStyle name="1_시민계략공사_복지관 부하계산서_중앙초등학교키폰설비공사1월31일변경(관급별도)" xfId="327" xr:uid="{00000000-0005-0000-0000-00003D010000}"/>
    <cellStyle name="1_시민계략공사_복지관 부하계산서_중앙초등학교키폰설비공사1월31일변경(관급별도)_석곡동사무소신축통신공사" xfId="328" xr:uid="{00000000-0005-0000-0000-00003E010000}"/>
    <cellStyle name="1_시민계략공사_복지관 부하계산서_중앙초등학교키폰설비공사1월31일변경(관급별도)_영광해양수산사무실신축공사(전기)-6월18일(최종)" xfId="329" xr:uid="{00000000-0005-0000-0000-00003F010000}"/>
    <cellStyle name="1_시민계략공사_복지관 부하계산서_청사개보수전기공사" xfId="330" xr:uid="{00000000-0005-0000-0000-000040010000}"/>
    <cellStyle name="1_시민계략공사_복지관 부하계산서_체육고등학교키폰설비공사(삼성)" xfId="331" xr:uid="{00000000-0005-0000-0000-000041010000}"/>
    <cellStyle name="1_시민계략공사_복지관 부하계산서_평동산단 진입도로(5공구)04년4월16일-전기" xfId="332" xr:uid="{00000000-0005-0000-0000-000042010000}"/>
    <cellStyle name="1_시민계략공사_복지관 부하계산서_평동산단진입도로(광주여대~호남고속도로간)개설공사-전기(3공구 설계변경)-11월변경" xfId="333" xr:uid="{00000000-0005-0000-0000-000043010000}"/>
    <cellStyle name="1_시민계략공사_복지관 부하계산서_해양수산부 완도권 합동청사 전기설비공사" xfId="334" xr:uid="{00000000-0005-0000-0000-000044010000}"/>
    <cellStyle name="1_시민계략공사_복지관 부하계산서_화개2초교 교사신축통신공사 (내역서-이지텍크)" xfId="335" xr:uid="{00000000-0005-0000-0000-000045010000}"/>
    <cellStyle name="1_시민계략공사_복지관 부하계산서_화개2초교 교사신축통신공사 (내역서-이지텍크)_석곡동사무소신축통신공사" xfId="336" xr:uid="{00000000-0005-0000-0000-000046010000}"/>
    <cellStyle name="1_시민계략공사_복지관 부하계산서_화개2초교 교사신축통신공사 (내역서-이지텍크)_영광해양수산사무실신축공사(전기)" xfId="337" xr:uid="{00000000-0005-0000-0000-000047010000}"/>
    <cellStyle name="1_시민계략공사_복지관 부하계산서_화개2초교 교사신축통신공사 (내역서-이지텍크)_영광해양수산사무실신축공사(전기)-6월18일(최종)" xfId="338" xr:uid="{00000000-0005-0000-0000-000048010000}"/>
    <cellStyle name="1_시민계략공사_복지관 부하계산서_화개2초교 교사신축통신공사 (내역서-이지텍크)_중앙초등학교키폰설비공사1월31일변경(관급별도)" xfId="339" xr:uid="{00000000-0005-0000-0000-000049010000}"/>
    <cellStyle name="1_시민계략공사_복지관 부하계산서_화개2초교 교사신축통신공사 (내역서-이지텍크)_중앙초등학교키폰설비공사1월31일변경(관급별도)_석곡동사무소신축통신공사" xfId="340" xr:uid="{00000000-0005-0000-0000-00004A010000}"/>
    <cellStyle name="1_시민계략공사_복지관 부하계산서_화개2초교 교사신축통신공사 (내역서-이지텍크)_중앙초등학교키폰설비공사1월31일변경(관급별도)_영광해양수산사무실신축공사(전기)-6월18일(최종)" xfId="341" xr:uid="{00000000-0005-0000-0000-00004B010000}"/>
    <cellStyle name="1_시민계략공사_봉산면보건지소신축공사(전기)11월30일변경" xfId="342" xr:uid="{00000000-0005-0000-0000-00004C010000}"/>
    <cellStyle name="1_시민계략공사_부하계산서" xfId="343" xr:uid="{00000000-0005-0000-0000-00004D010000}"/>
    <cellStyle name="1_시민계략공사_부하계산서-백운중" xfId="344" xr:uid="{00000000-0005-0000-0000-00004E010000}"/>
    <cellStyle name="1_시민계략공사_북문로(팔마로)가로등설치공사(변경)3월11일" xfId="345" xr:uid="{00000000-0005-0000-0000-00004F010000}"/>
    <cellStyle name="1_시민계략공사_북문팔마로확포장공사가로등" xfId="346" xr:uid="{00000000-0005-0000-0000-000050010000}"/>
    <cellStyle name="1_시민계략공사_비상부하,발전기용량 계산서" xfId="347" xr:uid="{00000000-0005-0000-0000-000051010000}"/>
    <cellStyle name="1_시민계략공사_비상부하,발전기용량 계산서_강당리프팅" xfId="348" xr:uid="{00000000-0005-0000-0000-000052010000}"/>
    <cellStyle name="1_시민계략공사_비상부하,발전기용량 계산서_관급자재 (양지중)" xfId="349" xr:uid="{00000000-0005-0000-0000-000053010000}"/>
    <cellStyle name="1_시민계략공사_비상부하,발전기용량 계산서_광림초(일대단가)" xfId="350" xr:uid="{00000000-0005-0000-0000-000054010000}"/>
    <cellStyle name="1_시민계략공사_비상부하,발전기용량 계산서_광림초교 교사 신축공사(전기)" xfId="351" xr:uid="{00000000-0005-0000-0000-000055010000}"/>
    <cellStyle name="1_시민계략공사_비상부하,발전기용량 계산서_광주체육고기숙사및수영장증축공사" xfId="352" xr:uid="{00000000-0005-0000-0000-000056010000}"/>
    <cellStyle name="1_시민계략공사_비상부하,발전기용량 계산서_광주체육고기숙사및수영장증축공사(전기)" xfId="353" xr:uid="{00000000-0005-0000-0000-000057010000}"/>
    <cellStyle name="1_시민계략공사_비상부하,발전기용량 계산서_내역서(전기)" xfId="354" xr:uid="{00000000-0005-0000-0000-000058010000}"/>
    <cellStyle name="1_시민계략공사_비상부하,발전기용량 계산서_내역서(전기)_강당리프팅" xfId="355" xr:uid="{00000000-0005-0000-0000-000059010000}"/>
    <cellStyle name="1_시민계략공사_비상부하,발전기용량 계산서_내역서(전기)_관급자재 (양지중)" xfId="356" xr:uid="{00000000-0005-0000-0000-00005A010000}"/>
    <cellStyle name="1_시민계략공사_비상부하,발전기용량 계산서_내역서(전기)_광림초(일대단가)" xfId="357" xr:uid="{00000000-0005-0000-0000-00005B010000}"/>
    <cellStyle name="1_시민계략공사_비상부하,발전기용량 계산서_내역서(전기)_광림초교 교사 신축공사(전기)" xfId="358" xr:uid="{00000000-0005-0000-0000-00005C010000}"/>
    <cellStyle name="1_시민계략공사_비상부하,발전기용량 계산서_내역서(전기)_광주체육고기숙사및수영장증축공사" xfId="359" xr:uid="{00000000-0005-0000-0000-00005D010000}"/>
    <cellStyle name="1_시민계략공사_비상부하,발전기용량 계산서_내역서(전기)_광주체육고기숙사및수영장증축공사(전기)" xfId="360" xr:uid="{00000000-0005-0000-0000-00005E010000}"/>
    <cellStyle name="1_시민계략공사_비상부하,발전기용량 계산서_내역서(전기)_노안마을회관창고증축공사" xfId="361" xr:uid="{00000000-0005-0000-0000-00005F010000}"/>
    <cellStyle name="1_시민계략공사_비상부하,발전기용량 계산서_내역서(전기)_노안마을회관창고증축공사_도서관2층휴게실내부시설공사" xfId="362" xr:uid="{00000000-0005-0000-0000-000060010000}"/>
    <cellStyle name="1_시민계략공사_비상부하,발전기용량 계산서_내역서(전기)_도서관2층휴게실내부시설공사" xfId="363" xr:uid="{00000000-0005-0000-0000-000061010000}"/>
    <cellStyle name="1_시민계략공사_비상부하,발전기용량 계산서_내역서(전기)_동신대앞교차로 교통신호등 설치공사'" xfId="364" xr:uid="{00000000-0005-0000-0000-000062010000}"/>
    <cellStyle name="1_시민계략공사_비상부하,발전기용량 계산서_내역서(전기)_동신대앞교차로 교통신호등 설치공사'_석곡동사무소신축통신공사" xfId="365" xr:uid="{00000000-0005-0000-0000-000063010000}"/>
    <cellStyle name="1_시민계략공사_비상부하,발전기용량 계산서_내역서(전기)_동신대앞교차로 교통신호등 설치공사'_영광해양수산사무실신축공사(전기)-6월18일(최종)" xfId="366" xr:uid="{00000000-0005-0000-0000-000064010000}"/>
    <cellStyle name="1_시민계략공사_비상부하,발전기용량 계산서_내역서(전기)_석곡동사무소신축통신공사" xfId="367" xr:uid="{00000000-0005-0000-0000-000065010000}"/>
    <cellStyle name="1_시민계략공사_비상부하,발전기용량 계산서_내역서(전기)_수배전반 관급자재 (양지중)" xfId="368" xr:uid="{00000000-0005-0000-0000-000066010000}"/>
    <cellStyle name="1_시민계략공사_비상부하,발전기용량 계산서_내역서(전기)_신광중냉.난방시설공사(수정)" xfId="369" xr:uid="{00000000-0005-0000-0000-000067010000}"/>
    <cellStyle name="1_시민계략공사_비상부하,발전기용량 계산서_내역서(전기)_양지중교사신축전기공사(최종)" xfId="370" xr:uid="{00000000-0005-0000-0000-000068010000}"/>
    <cellStyle name="1_시민계략공사_비상부하,발전기용량 계산서_내역서(전기)_양지중학교 교사 신축공사" xfId="371" xr:uid="{00000000-0005-0000-0000-000069010000}"/>
    <cellStyle name="1_시민계략공사_비상부하,발전기용량 계산서_내역서(전기)_연제초교교사신축전기" xfId="372" xr:uid="{00000000-0005-0000-0000-00006A010000}"/>
    <cellStyle name="1_시민계략공사_비상부하,발전기용량 계산서_내역서(전기)_영광해양수산사무실신축공사(전기)" xfId="373" xr:uid="{00000000-0005-0000-0000-00006B010000}"/>
    <cellStyle name="1_시민계략공사_비상부하,발전기용량 계산서_내역서(전기)_영광해양수산사무실신축공사(전기)-5월21일" xfId="374" xr:uid="{00000000-0005-0000-0000-00006C010000}"/>
    <cellStyle name="1_시민계략공사_비상부하,발전기용량 계산서_내역서(전기)_영광해양수산사무실신축공사(전기)-6월18일(최종)" xfId="375" xr:uid="{00000000-0005-0000-0000-00006D010000}"/>
    <cellStyle name="1_시민계략공사_비상부하,발전기용량 계산서_내역서(전기)_월야초교통신시설공사(최종)" xfId="376" xr:uid="{00000000-0005-0000-0000-00006E010000}"/>
    <cellStyle name="1_시민계략공사_비상부하,발전기용량 계산서_내역서(전기)_인성고등학교 냉,난방시설공사" xfId="377" xr:uid="{00000000-0005-0000-0000-00006F010000}"/>
    <cellStyle name="1_시민계략공사_비상부하,발전기용량 계산서_내역서(전기)_전기단가(완료)" xfId="378" xr:uid="{00000000-0005-0000-0000-000070010000}"/>
    <cellStyle name="1_시민계략공사_비상부하,발전기용량 계산서_내역서(전기)_조명기구수량-" xfId="379" xr:uid="{00000000-0005-0000-0000-000071010000}"/>
    <cellStyle name="1_시민계략공사_비상부하,발전기용량 계산서_내역서(전기)_중앙초등학교키폰설비공사1월31일변경(공사포함)" xfId="380" xr:uid="{00000000-0005-0000-0000-000072010000}"/>
    <cellStyle name="1_시민계략공사_비상부하,발전기용량 계산서_내역서(전기)_중앙초등학교키폰설비공사1월31일변경(관급별도)" xfId="381" xr:uid="{00000000-0005-0000-0000-000073010000}"/>
    <cellStyle name="1_시민계략공사_비상부하,발전기용량 계산서_내역서(전기)_중앙초등학교키폰설비공사1월31일변경(관급별도)_석곡동사무소신축통신공사" xfId="382" xr:uid="{00000000-0005-0000-0000-000074010000}"/>
    <cellStyle name="1_시민계략공사_비상부하,발전기용량 계산서_내역서(전기)_중앙초등학교키폰설비공사1월31일변경(관급별도)_영광해양수산사무실신축공사(전기)-6월18일(최종)" xfId="383" xr:uid="{00000000-0005-0000-0000-000075010000}"/>
    <cellStyle name="1_시민계략공사_비상부하,발전기용량 계산서_내역서(전기)_청사개보수전기공사" xfId="384" xr:uid="{00000000-0005-0000-0000-000076010000}"/>
    <cellStyle name="1_시민계략공사_비상부하,발전기용량 계산서_내역서(전기)_체육고등학교키폰설비공사(삼성)" xfId="385" xr:uid="{00000000-0005-0000-0000-000077010000}"/>
    <cellStyle name="1_시민계략공사_비상부하,발전기용량 계산서_내역서(전기)_평동산단 진입도로(5공구)04년4월16일-전기" xfId="386" xr:uid="{00000000-0005-0000-0000-000078010000}"/>
    <cellStyle name="1_시민계략공사_비상부하,발전기용량 계산서_내역서(전기)_평동산단진입도로(광주여대~호남고속도로간)개설공사-전기(3공구 설계변경)-11월변경" xfId="387" xr:uid="{00000000-0005-0000-0000-000079010000}"/>
    <cellStyle name="1_시민계략공사_비상부하,발전기용량 계산서_내역서(전기)_해양수산부 완도권 합동청사 전기설비공사" xfId="388" xr:uid="{00000000-0005-0000-0000-00007A010000}"/>
    <cellStyle name="1_시민계략공사_비상부하,발전기용량 계산서_내역서(전기)_화개2초교 교사신축통신공사 (내역서-이지텍크)" xfId="389" xr:uid="{00000000-0005-0000-0000-00007B010000}"/>
    <cellStyle name="1_시민계략공사_비상부하,발전기용량 계산서_내역서(전기)_화개2초교 교사신축통신공사 (내역서-이지텍크)_석곡동사무소신축통신공사" xfId="390" xr:uid="{00000000-0005-0000-0000-00007C010000}"/>
    <cellStyle name="1_시민계략공사_비상부하,발전기용량 계산서_내역서(전기)_화개2초교 교사신축통신공사 (내역서-이지텍크)_영광해양수산사무실신축공사(전기)" xfId="391" xr:uid="{00000000-0005-0000-0000-00007D010000}"/>
    <cellStyle name="1_시민계략공사_비상부하,발전기용량 계산서_내역서(전기)_화개2초교 교사신축통신공사 (내역서-이지텍크)_영광해양수산사무실신축공사(전기)-6월18일(최종)" xfId="392" xr:uid="{00000000-0005-0000-0000-00007E010000}"/>
    <cellStyle name="1_시민계략공사_비상부하,발전기용량 계산서_내역서(전기)_화개2초교 교사신축통신공사 (내역서-이지텍크)_중앙초등학교키폰설비공사1월31일변경(관급별도)" xfId="393" xr:uid="{00000000-0005-0000-0000-00007F010000}"/>
    <cellStyle name="1_시민계략공사_비상부하,발전기용량 계산서_내역서(전기)_화개2초교 교사신축통신공사 (내역서-이지텍크)_중앙초등학교키폰설비공사1월31일변경(관급별도)_석곡동사무소신축통신공사" xfId="394" xr:uid="{00000000-0005-0000-0000-000080010000}"/>
    <cellStyle name="1_시민계략공사_비상부하,발전기용량 계산서_내역서(전기)_화개2초교 교사신축통신공사 (내역서-이지텍크)_중앙초등학교키폰설비공사1월31일변경(관급별도)_영광해양수산사무실신축공사(전기)-6월18일(최종)" xfId="395" xr:uid="{00000000-0005-0000-0000-000081010000}"/>
    <cellStyle name="1_시민계략공사_비상부하,발전기용량 계산서_노안마을회관창고증축공사" xfId="396" xr:uid="{00000000-0005-0000-0000-000082010000}"/>
    <cellStyle name="1_시민계략공사_비상부하,발전기용량 계산서_노안마을회관창고증축공사_도서관2층휴게실내부시설공사" xfId="397" xr:uid="{00000000-0005-0000-0000-000083010000}"/>
    <cellStyle name="1_시민계략공사_비상부하,발전기용량 계산서_도서관2층휴게실내부시설공사" xfId="398" xr:uid="{00000000-0005-0000-0000-000084010000}"/>
    <cellStyle name="1_시민계략공사_비상부하,발전기용량 계산서_동신대앞교차로 교통신호등 설치공사'" xfId="399" xr:uid="{00000000-0005-0000-0000-000085010000}"/>
    <cellStyle name="1_시민계략공사_비상부하,발전기용량 계산서_동신대앞교차로 교통신호등 설치공사'_석곡동사무소신축통신공사" xfId="400" xr:uid="{00000000-0005-0000-0000-000086010000}"/>
    <cellStyle name="1_시민계략공사_비상부하,발전기용량 계산서_동신대앞교차로 교통신호등 설치공사'_영광해양수산사무실신축공사(전기)-6월18일(최종)" xfId="401" xr:uid="{00000000-0005-0000-0000-000087010000}"/>
    <cellStyle name="1_시민계략공사_비상부하,발전기용량 계산서_석곡동사무소신축통신공사" xfId="402" xr:uid="{00000000-0005-0000-0000-000088010000}"/>
    <cellStyle name="1_시민계략공사_비상부하,발전기용량 계산서_수배전반 관급자재 (양지중)" xfId="403" xr:uid="{00000000-0005-0000-0000-000089010000}"/>
    <cellStyle name="1_시민계략공사_비상부하,발전기용량 계산서_신광중냉.난방시설공사(수정)" xfId="404" xr:uid="{00000000-0005-0000-0000-00008A010000}"/>
    <cellStyle name="1_시민계략공사_비상부하,발전기용량 계산서_양지중교사신축전기공사(최종)" xfId="405" xr:uid="{00000000-0005-0000-0000-00008B010000}"/>
    <cellStyle name="1_시민계략공사_비상부하,발전기용량 계산서_양지중학교 교사 신축공사" xfId="406" xr:uid="{00000000-0005-0000-0000-00008C010000}"/>
    <cellStyle name="1_시민계략공사_비상부하,발전기용량 계산서_연제초교교사신축전기" xfId="407" xr:uid="{00000000-0005-0000-0000-00008D010000}"/>
    <cellStyle name="1_시민계략공사_비상부하,발전기용량 계산서_영광해양수산사무실신축공사(전기)" xfId="408" xr:uid="{00000000-0005-0000-0000-00008E010000}"/>
    <cellStyle name="1_시민계략공사_비상부하,발전기용량 계산서_영광해양수산사무실신축공사(전기)-5월21일" xfId="409" xr:uid="{00000000-0005-0000-0000-00008F010000}"/>
    <cellStyle name="1_시민계략공사_비상부하,발전기용량 계산서_영광해양수산사무실신축공사(전기)-6월18일(최종)" xfId="410" xr:uid="{00000000-0005-0000-0000-000090010000}"/>
    <cellStyle name="1_시민계략공사_비상부하,발전기용량 계산서_월야초교통신시설공사(최종)" xfId="411" xr:uid="{00000000-0005-0000-0000-000091010000}"/>
    <cellStyle name="1_시민계략공사_비상부하,발전기용량 계산서_인성고등학교 냉,난방시설공사" xfId="412" xr:uid="{00000000-0005-0000-0000-000092010000}"/>
    <cellStyle name="1_시민계략공사_비상부하,발전기용량 계산서_전기단가(완료)" xfId="413" xr:uid="{00000000-0005-0000-0000-000093010000}"/>
    <cellStyle name="1_시민계략공사_비상부하,발전기용량 계산서_조명기구수량-" xfId="414" xr:uid="{00000000-0005-0000-0000-000094010000}"/>
    <cellStyle name="1_시민계략공사_비상부하,발전기용량 계산서_중앙초등학교키폰설비공사1월31일변경(공사포함)" xfId="415" xr:uid="{00000000-0005-0000-0000-000095010000}"/>
    <cellStyle name="1_시민계략공사_비상부하,발전기용량 계산서_중앙초등학교키폰설비공사1월31일변경(관급별도)" xfId="416" xr:uid="{00000000-0005-0000-0000-000096010000}"/>
    <cellStyle name="1_시민계략공사_비상부하,발전기용량 계산서_중앙초등학교키폰설비공사1월31일변경(관급별도)_석곡동사무소신축통신공사" xfId="417" xr:uid="{00000000-0005-0000-0000-000097010000}"/>
    <cellStyle name="1_시민계략공사_비상부하,발전기용량 계산서_중앙초등학교키폰설비공사1월31일변경(관급별도)_영광해양수산사무실신축공사(전기)-6월18일(최종)" xfId="418" xr:uid="{00000000-0005-0000-0000-000098010000}"/>
    <cellStyle name="1_시민계략공사_비상부하,발전기용량 계산서_청사개보수전기공사" xfId="419" xr:uid="{00000000-0005-0000-0000-000099010000}"/>
    <cellStyle name="1_시민계략공사_비상부하,발전기용량 계산서_체육고등학교키폰설비공사(삼성)" xfId="420" xr:uid="{00000000-0005-0000-0000-00009A010000}"/>
    <cellStyle name="1_시민계략공사_비상부하,발전기용량 계산서_평동산단 진입도로(5공구)04년4월16일-전기" xfId="421" xr:uid="{00000000-0005-0000-0000-00009B010000}"/>
    <cellStyle name="1_시민계략공사_비상부하,발전기용량 계산서_평동산단진입도로(광주여대~호남고속도로간)개설공사-전기(3공구 설계변경)-11월변경" xfId="422" xr:uid="{00000000-0005-0000-0000-00009C010000}"/>
    <cellStyle name="1_시민계략공사_비상부하,발전기용량 계산서_해양수산부 완도권 합동청사 전기설비공사" xfId="423" xr:uid="{00000000-0005-0000-0000-00009D010000}"/>
    <cellStyle name="1_시민계략공사_비상부하,발전기용량 계산서_화개2초교 교사신축통신공사 (내역서-이지텍크)" xfId="424" xr:uid="{00000000-0005-0000-0000-00009E010000}"/>
    <cellStyle name="1_시민계략공사_비상부하,발전기용량 계산서_화개2초교 교사신축통신공사 (내역서-이지텍크)_석곡동사무소신축통신공사" xfId="425" xr:uid="{00000000-0005-0000-0000-00009F010000}"/>
    <cellStyle name="1_시민계략공사_비상부하,발전기용량 계산서_화개2초교 교사신축통신공사 (내역서-이지텍크)_영광해양수산사무실신축공사(전기)" xfId="426" xr:uid="{00000000-0005-0000-0000-0000A0010000}"/>
    <cellStyle name="1_시민계략공사_비상부하,발전기용량 계산서_화개2초교 교사신축통신공사 (내역서-이지텍크)_영광해양수산사무실신축공사(전기)-6월18일(최종)" xfId="427" xr:uid="{00000000-0005-0000-0000-0000A1010000}"/>
    <cellStyle name="1_시민계략공사_비상부하,발전기용량 계산서_화개2초교 교사신축통신공사 (내역서-이지텍크)_중앙초등학교키폰설비공사1월31일변경(관급별도)" xfId="428" xr:uid="{00000000-0005-0000-0000-0000A2010000}"/>
    <cellStyle name="1_시민계략공사_비상부하,발전기용량 계산서_화개2초교 교사신축통신공사 (내역서-이지텍크)_중앙초등학교키폰설비공사1월31일변경(관급별도)_석곡동사무소신축통신공사" xfId="429" xr:uid="{00000000-0005-0000-0000-0000A3010000}"/>
    <cellStyle name="1_시민계략공사_비상부하,발전기용량 계산서_화개2초교 교사신축통신공사 (내역서-이지텍크)_중앙초등학교키폰설비공사1월31일변경(관급별도)_영광해양수산사무실신축공사(전기)-6월18일(최종)" xfId="430" xr:uid="{00000000-0005-0000-0000-0000A4010000}"/>
    <cellStyle name="1_시민계략공사_신금지구 각종계산서" xfId="431" xr:uid="{00000000-0005-0000-0000-0000A5010000}"/>
    <cellStyle name="1_시민계략공사_양식" xfId="432" xr:uid="{00000000-0005-0000-0000-0000A6010000}"/>
    <cellStyle name="1_시민계략공사_여수화력발전소" xfId="433" xr:uid="{00000000-0005-0000-0000-0000A7010000}"/>
    <cellStyle name="1_시민계략공사_여수화력발전소_동신대앞교차로 교통신호등 설치공사'" xfId="434" xr:uid="{00000000-0005-0000-0000-0000A8010000}"/>
    <cellStyle name="1_시민계략공사_여수화력발전소_동신대앞교차로 교통신호등 설치공사'_석곡동사무소신축통신공사" xfId="435" xr:uid="{00000000-0005-0000-0000-0000A9010000}"/>
    <cellStyle name="1_시민계략공사_여수화력발전소_동신대앞교차로 교통신호등 설치공사'_영광해양수산사무실신축공사(전기)-6월18일(최종)" xfId="436" xr:uid="{00000000-0005-0000-0000-0000AA010000}"/>
    <cellStyle name="1_시민계략공사_여수화력발전소_석곡동사무소신축통신공사" xfId="437" xr:uid="{00000000-0005-0000-0000-0000AB010000}"/>
    <cellStyle name="1_시민계략공사_여수화력발전소_영광해양수산사무실신축공사(전기)-6월18일(최종)" xfId="438" xr:uid="{00000000-0005-0000-0000-0000AC010000}"/>
    <cellStyle name="1_시민계략공사_여수화력발전소_중앙초등학교키폰설비공사1월31일변경(관급별도)" xfId="439" xr:uid="{00000000-0005-0000-0000-0000AD010000}"/>
    <cellStyle name="1_시민계략공사_여수화력발전소_중앙초등학교키폰설비공사1월31일변경(관급별도)_석곡동사무소신축통신공사" xfId="440" xr:uid="{00000000-0005-0000-0000-0000AE010000}"/>
    <cellStyle name="1_시민계략공사_여수화력발전소_중앙초등학교키폰설비공사1월31일변경(관급별도)_영광해양수산사무실신축공사(전기)-6월18일(최종)" xfId="441" xr:uid="{00000000-0005-0000-0000-0000AF010000}"/>
    <cellStyle name="1_시민계략공사_여수화력발전소-부하계산" xfId="442" xr:uid="{00000000-0005-0000-0000-0000B0010000}"/>
    <cellStyle name="1_시민계략공사_여수화력발전소-부하계산_동신대앞교차로 교통신호등 설치공사'" xfId="443" xr:uid="{00000000-0005-0000-0000-0000B1010000}"/>
    <cellStyle name="1_시민계략공사_여수화력발전소-부하계산_동신대앞교차로 교통신호등 설치공사'_석곡동사무소신축통신공사" xfId="444" xr:uid="{00000000-0005-0000-0000-0000B2010000}"/>
    <cellStyle name="1_시민계략공사_여수화력발전소-부하계산_동신대앞교차로 교통신호등 설치공사'_영광해양수산사무실신축공사(전기)-6월18일(최종)" xfId="445" xr:uid="{00000000-0005-0000-0000-0000B3010000}"/>
    <cellStyle name="1_시민계략공사_여수화력발전소-부하계산_석곡동사무소신축통신공사" xfId="446" xr:uid="{00000000-0005-0000-0000-0000B4010000}"/>
    <cellStyle name="1_시민계략공사_여수화력발전소-부하계산_영광해양수산사무실신축공사(전기)-6월18일(최종)" xfId="447" xr:uid="{00000000-0005-0000-0000-0000B5010000}"/>
    <cellStyle name="1_시민계략공사_여수화력발전소-부하계산_중앙초등학교키폰설비공사1월31일변경(관급별도)" xfId="448" xr:uid="{00000000-0005-0000-0000-0000B6010000}"/>
    <cellStyle name="1_시민계략공사_여수화력발전소-부하계산_중앙초등학교키폰설비공사1월31일변경(관급별도)_석곡동사무소신축통신공사" xfId="449" xr:uid="{00000000-0005-0000-0000-0000B7010000}"/>
    <cellStyle name="1_시민계략공사_여수화력발전소-부하계산_중앙초등학교키폰설비공사1월31일변경(관급별도)_영광해양수산사무실신축공사(전기)-6월18일(최종)" xfId="450" xr:uid="{00000000-0005-0000-0000-0000B8010000}"/>
    <cellStyle name="1_시민계략공사_율촌중학교심야전기" xfId="451" xr:uid="{00000000-0005-0000-0000-0000B9010000}"/>
    <cellStyle name="1_시민계략공사_전기-한남" xfId="452" xr:uid="{00000000-0005-0000-0000-0000BA010000}"/>
    <cellStyle name="1_시민계략공사_전기-한남_침해2차변경8월16일" xfId="453" xr:uid="{00000000-0005-0000-0000-0000BB010000}"/>
    <cellStyle name="1_시민계략공사_조도계산서" xfId="454" xr:uid="{00000000-0005-0000-0000-0000BC010000}"/>
    <cellStyle name="1_시민계략공사_조도계산서_강당리프팅" xfId="455" xr:uid="{00000000-0005-0000-0000-0000BD010000}"/>
    <cellStyle name="1_시민계략공사_조도계산서_관급자재 (양지중)" xfId="456" xr:uid="{00000000-0005-0000-0000-0000BE010000}"/>
    <cellStyle name="1_시민계략공사_조도계산서_광림초(일대단가)" xfId="457" xr:uid="{00000000-0005-0000-0000-0000BF010000}"/>
    <cellStyle name="1_시민계략공사_조도계산서_광림초교 교사 신축공사(전기)" xfId="458" xr:uid="{00000000-0005-0000-0000-0000C0010000}"/>
    <cellStyle name="1_시민계략공사_조도계산서_광주체육고기숙사및수영장증축공사" xfId="459" xr:uid="{00000000-0005-0000-0000-0000C1010000}"/>
    <cellStyle name="1_시민계략공사_조도계산서_광주체육고기숙사및수영장증축공사(전기)" xfId="460" xr:uid="{00000000-0005-0000-0000-0000C2010000}"/>
    <cellStyle name="1_시민계략공사_조도계산서_내역서(전기)" xfId="461" xr:uid="{00000000-0005-0000-0000-0000C3010000}"/>
    <cellStyle name="1_시민계략공사_조도계산서_내역서(전기)_강당리프팅" xfId="462" xr:uid="{00000000-0005-0000-0000-0000C4010000}"/>
    <cellStyle name="1_시민계략공사_조도계산서_내역서(전기)_관급자재 (양지중)" xfId="463" xr:uid="{00000000-0005-0000-0000-0000C5010000}"/>
    <cellStyle name="1_시민계략공사_조도계산서_내역서(전기)_광림초(일대단가)" xfId="464" xr:uid="{00000000-0005-0000-0000-0000C6010000}"/>
    <cellStyle name="1_시민계략공사_조도계산서_내역서(전기)_광림초교 교사 신축공사(전기)" xfId="465" xr:uid="{00000000-0005-0000-0000-0000C7010000}"/>
    <cellStyle name="1_시민계략공사_조도계산서_내역서(전기)_광주체육고기숙사및수영장증축공사" xfId="466" xr:uid="{00000000-0005-0000-0000-0000C8010000}"/>
    <cellStyle name="1_시민계략공사_조도계산서_내역서(전기)_광주체육고기숙사및수영장증축공사(전기)" xfId="467" xr:uid="{00000000-0005-0000-0000-0000C9010000}"/>
    <cellStyle name="1_시민계략공사_조도계산서_내역서(전기)_노안마을회관창고증축공사" xfId="468" xr:uid="{00000000-0005-0000-0000-0000CA010000}"/>
    <cellStyle name="1_시민계략공사_조도계산서_내역서(전기)_노안마을회관창고증축공사_도서관2층휴게실내부시설공사" xfId="469" xr:uid="{00000000-0005-0000-0000-0000CB010000}"/>
    <cellStyle name="1_시민계략공사_조도계산서_내역서(전기)_도서관2층휴게실내부시설공사" xfId="470" xr:uid="{00000000-0005-0000-0000-0000CC010000}"/>
    <cellStyle name="1_시민계략공사_조도계산서_내역서(전기)_동신대앞교차로 교통신호등 설치공사'" xfId="471" xr:uid="{00000000-0005-0000-0000-0000CD010000}"/>
    <cellStyle name="1_시민계략공사_조도계산서_내역서(전기)_동신대앞교차로 교통신호등 설치공사'_석곡동사무소신축통신공사" xfId="472" xr:uid="{00000000-0005-0000-0000-0000CE010000}"/>
    <cellStyle name="1_시민계략공사_조도계산서_내역서(전기)_동신대앞교차로 교통신호등 설치공사'_영광해양수산사무실신축공사(전기)-6월18일(최종)" xfId="473" xr:uid="{00000000-0005-0000-0000-0000CF010000}"/>
    <cellStyle name="1_시민계략공사_조도계산서_내역서(전기)_석곡동사무소신축통신공사" xfId="474" xr:uid="{00000000-0005-0000-0000-0000D0010000}"/>
    <cellStyle name="1_시민계략공사_조도계산서_내역서(전기)_수배전반 관급자재 (양지중)" xfId="475" xr:uid="{00000000-0005-0000-0000-0000D1010000}"/>
    <cellStyle name="1_시민계략공사_조도계산서_내역서(전기)_신광중냉.난방시설공사(수정)" xfId="476" xr:uid="{00000000-0005-0000-0000-0000D2010000}"/>
    <cellStyle name="1_시민계략공사_조도계산서_내역서(전기)_양지중교사신축전기공사(최종)" xfId="477" xr:uid="{00000000-0005-0000-0000-0000D3010000}"/>
    <cellStyle name="1_시민계략공사_조도계산서_내역서(전기)_양지중학교 교사 신축공사" xfId="478" xr:uid="{00000000-0005-0000-0000-0000D4010000}"/>
    <cellStyle name="1_시민계략공사_조도계산서_내역서(전기)_연제초교교사신축전기" xfId="479" xr:uid="{00000000-0005-0000-0000-0000D5010000}"/>
    <cellStyle name="1_시민계략공사_조도계산서_내역서(전기)_영광해양수산사무실신축공사(전기)" xfId="480" xr:uid="{00000000-0005-0000-0000-0000D6010000}"/>
    <cellStyle name="1_시민계략공사_조도계산서_내역서(전기)_영광해양수산사무실신축공사(전기)-5월21일" xfId="481" xr:uid="{00000000-0005-0000-0000-0000D7010000}"/>
    <cellStyle name="1_시민계략공사_조도계산서_내역서(전기)_영광해양수산사무실신축공사(전기)-6월18일(최종)" xfId="482" xr:uid="{00000000-0005-0000-0000-0000D8010000}"/>
    <cellStyle name="1_시민계략공사_조도계산서_내역서(전기)_월야초교통신시설공사(최종)" xfId="483" xr:uid="{00000000-0005-0000-0000-0000D9010000}"/>
    <cellStyle name="1_시민계략공사_조도계산서_내역서(전기)_인성고등학교 냉,난방시설공사" xfId="484" xr:uid="{00000000-0005-0000-0000-0000DA010000}"/>
    <cellStyle name="1_시민계략공사_조도계산서_내역서(전기)_전기단가(완료)" xfId="485" xr:uid="{00000000-0005-0000-0000-0000DB010000}"/>
    <cellStyle name="1_시민계략공사_조도계산서_내역서(전기)_조명기구수량-" xfId="486" xr:uid="{00000000-0005-0000-0000-0000DC010000}"/>
    <cellStyle name="1_시민계략공사_조도계산서_내역서(전기)_중앙초등학교키폰설비공사1월31일변경(공사포함)" xfId="487" xr:uid="{00000000-0005-0000-0000-0000DD010000}"/>
    <cellStyle name="1_시민계략공사_조도계산서_내역서(전기)_중앙초등학교키폰설비공사1월31일변경(관급별도)" xfId="488" xr:uid="{00000000-0005-0000-0000-0000DE010000}"/>
    <cellStyle name="1_시민계략공사_조도계산서_내역서(전기)_중앙초등학교키폰설비공사1월31일변경(관급별도)_석곡동사무소신축통신공사" xfId="489" xr:uid="{00000000-0005-0000-0000-0000DF010000}"/>
    <cellStyle name="1_시민계략공사_조도계산서_내역서(전기)_중앙초등학교키폰설비공사1월31일변경(관급별도)_영광해양수산사무실신축공사(전기)-6월18일(최종)" xfId="490" xr:uid="{00000000-0005-0000-0000-0000E0010000}"/>
    <cellStyle name="1_시민계략공사_조도계산서_내역서(전기)_청사개보수전기공사" xfId="491" xr:uid="{00000000-0005-0000-0000-0000E1010000}"/>
    <cellStyle name="1_시민계략공사_조도계산서_내역서(전기)_체육고등학교키폰설비공사(삼성)" xfId="492" xr:uid="{00000000-0005-0000-0000-0000E2010000}"/>
    <cellStyle name="1_시민계략공사_조도계산서_내역서(전기)_평동산단 진입도로(5공구)04년4월16일-전기" xfId="493" xr:uid="{00000000-0005-0000-0000-0000E3010000}"/>
    <cellStyle name="1_시민계략공사_조도계산서_내역서(전기)_평동산단진입도로(광주여대~호남고속도로간)개설공사-전기(3공구 설계변경)-11월변경" xfId="494" xr:uid="{00000000-0005-0000-0000-0000E4010000}"/>
    <cellStyle name="1_시민계략공사_조도계산서_내역서(전기)_해양수산부 완도권 합동청사 전기설비공사" xfId="495" xr:uid="{00000000-0005-0000-0000-0000E5010000}"/>
    <cellStyle name="1_시민계략공사_조도계산서_내역서(전기)_화개2초교 교사신축통신공사 (내역서-이지텍크)" xfId="496" xr:uid="{00000000-0005-0000-0000-0000E6010000}"/>
    <cellStyle name="1_시민계략공사_조도계산서_내역서(전기)_화개2초교 교사신축통신공사 (내역서-이지텍크)_석곡동사무소신축통신공사" xfId="497" xr:uid="{00000000-0005-0000-0000-0000E7010000}"/>
    <cellStyle name="1_시민계략공사_조도계산서_내역서(전기)_화개2초교 교사신축통신공사 (내역서-이지텍크)_영광해양수산사무실신축공사(전기)" xfId="498" xr:uid="{00000000-0005-0000-0000-0000E8010000}"/>
    <cellStyle name="1_시민계략공사_조도계산서_내역서(전기)_화개2초교 교사신축통신공사 (내역서-이지텍크)_영광해양수산사무실신축공사(전기)-6월18일(최종)" xfId="499" xr:uid="{00000000-0005-0000-0000-0000E9010000}"/>
    <cellStyle name="1_시민계략공사_조도계산서_내역서(전기)_화개2초교 교사신축통신공사 (내역서-이지텍크)_중앙초등학교키폰설비공사1월31일변경(관급별도)" xfId="500" xr:uid="{00000000-0005-0000-0000-0000EA010000}"/>
    <cellStyle name="1_시민계략공사_조도계산서_내역서(전기)_화개2초교 교사신축통신공사 (내역서-이지텍크)_중앙초등학교키폰설비공사1월31일변경(관급별도)_석곡동사무소신축통신공사" xfId="501" xr:uid="{00000000-0005-0000-0000-0000EB010000}"/>
    <cellStyle name="1_시민계략공사_조도계산서_내역서(전기)_화개2초교 교사신축통신공사 (내역서-이지텍크)_중앙초등학교키폰설비공사1월31일변경(관급별도)_영광해양수산사무실신축공사(전기)-6월18일(최종)" xfId="502" xr:uid="{00000000-0005-0000-0000-0000EC010000}"/>
    <cellStyle name="1_시민계략공사_조도계산서_노안마을회관창고증축공사" xfId="503" xr:uid="{00000000-0005-0000-0000-0000ED010000}"/>
    <cellStyle name="1_시민계략공사_조도계산서_노안마을회관창고증축공사_도서관2층휴게실내부시설공사" xfId="504" xr:uid="{00000000-0005-0000-0000-0000EE010000}"/>
    <cellStyle name="1_시민계략공사_조도계산서_도서관2층휴게실내부시설공사" xfId="505" xr:uid="{00000000-0005-0000-0000-0000EF010000}"/>
    <cellStyle name="1_시민계략공사_조도계산서_동신대앞교차로 교통신호등 설치공사'" xfId="506" xr:uid="{00000000-0005-0000-0000-0000F0010000}"/>
    <cellStyle name="1_시민계략공사_조도계산서_동신대앞교차로 교통신호등 설치공사'_석곡동사무소신축통신공사" xfId="507" xr:uid="{00000000-0005-0000-0000-0000F1010000}"/>
    <cellStyle name="1_시민계략공사_조도계산서_동신대앞교차로 교통신호등 설치공사'_영광해양수산사무실신축공사(전기)-6월18일(최종)" xfId="508" xr:uid="{00000000-0005-0000-0000-0000F2010000}"/>
    <cellStyle name="1_시민계략공사_조도계산서_석곡동사무소신축통신공사" xfId="509" xr:uid="{00000000-0005-0000-0000-0000F3010000}"/>
    <cellStyle name="1_시민계략공사_조도계산서_수배전반 관급자재 (양지중)" xfId="510" xr:uid="{00000000-0005-0000-0000-0000F4010000}"/>
    <cellStyle name="1_시민계략공사_조도계산서_신광중냉.난방시설공사(수정)" xfId="511" xr:uid="{00000000-0005-0000-0000-0000F5010000}"/>
    <cellStyle name="1_시민계략공사_조도계산서_양지중교사신축전기공사(최종)" xfId="512" xr:uid="{00000000-0005-0000-0000-0000F6010000}"/>
    <cellStyle name="1_시민계략공사_조도계산서_양지중학교 교사 신축공사" xfId="513" xr:uid="{00000000-0005-0000-0000-0000F7010000}"/>
    <cellStyle name="1_시민계략공사_조도계산서_연제초교교사신축전기" xfId="514" xr:uid="{00000000-0005-0000-0000-0000F8010000}"/>
    <cellStyle name="1_시민계략공사_조도계산서_영광해양수산사무실신축공사(전기)" xfId="515" xr:uid="{00000000-0005-0000-0000-0000F9010000}"/>
    <cellStyle name="1_시민계략공사_조도계산서_영광해양수산사무실신축공사(전기)-5월21일" xfId="516" xr:uid="{00000000-0005-0000-0000-0000FA010000}"/>
    <cellStyle name="1_시민계략공사_조도계산서_영광해양수산사무실신축공사(전기)-6월18일(최종)" xfId="517" xr:uid="{00000000-0005-0000-0000-0000FB010000}"/>
    <cellStyle name="1_시민계략공사_조도계산서_월야초교통신시설공사(최종)" xfId="518" xr:uid="{00000000-0005-0000-0000-0000FC010000}"/>
    <cellStyle name="1_시민계략공사_조도계산서_인성고등학교 냉,난방시설공사" xfId="519" xr:uid="{00000000-0005-0000-0000-0000FD010000}"/>
    <cellStyle name="1_시민계략공사_조도계산서_전기단가(완료)" xfId="520" xr:uid="{00000000-0005-0000-0000-0000FE010000}"/>
    <cellStyle name="1_시민계략공사_조도계산서_조명기구수량-" xfId="521" xr:uid="{00000000-0005-0000-0000-0000FF010000}"/>
    <cellStyle name="1_시민계략공사_조도계산서_중앙초등학교키폰설비공사1월31일변경(공사포함)" xfId="522" xr:uid="{00000000-0005-0000-0000-000000020000}"/>
    <cellStyle name="1_시민계략공사_조도계산서_중앙초등학교키폰설비공사1월31일변경(관급별도)" xfId="523" xr:uid="{00000000-0005-0000-0000-000001020000}"/>
    <cellStyle name="1_시민계략공사_조도계산서_중앙초등학교키폰설비공사1월31일변경(관급별도)_석곡동사무소신축통신공사" xfId="524" xr:uid="{00000000-0005-0000-0000-000002020000}"/>
    <cellStyle name="1_시민계략공사_조도계산서_중앙초등학교키폰설비공사1월31일변경(관급별도)_영광해양수산사무실신축공사(전기)-6월18일(최종)" xfId="525" xr:uid="{00000000-0005-0000-0000-000003020000}"/>
    <cellStyle name="1_시민계략공사_조도계산서_청사개보수전기공사" xfId="526" xr:uid="{00000000-0005-0000-0000-000004020000}"/>
    <cellStyle name="1_시민계략공사_조도계산서_체육고등학교키폰설비공사(삼성)" xfId="527" xr:uid="{00000000-0005-0000-0000-000005020000}"/>
    <cellStyle name="1_시민계략공사_조도계산서_평동산단 진입도로(5공구)04년4월16일-전기" xfId="528" xr:uid="{00000000-0005-0000-0000-000006020000}"/>
    <cellStyle name="1_시민계략공사_조도계산서_평동산단진입도로(광주여대~호남고속도로간)개설공사-전기(3공구 설계변경)-11월변경" xfId="529" xr:uid="{00000000-0005-0000-0000-000007020000}"/>
    <cellStyle name="1_시민계략공사_조도계산서_해양수산부 완도권 합동청사 전기설비공사" xfId="530" xr:uid="{00000000-0005-0000-0000-000008020000}"/>
    <cellStyle name="1_시민계략공사_조도계산서_화개2초교 교사신축통신공사 (내역서-이지텍크)" xfId="531" xr:uid="{00000000-0005-0000-0000-000009020000}"/>
    <cellStyle name="1_시민계략공사_조도계산서_화개2초교 교사신축통신공사 (내역서-이지텍크)_석곡동사무소신축통신공사" xfId="532" xr:uid="{00000000-0005-0000-0000-00000A020000}"/>
    <cellStyle name="1_시민계략공사_조도계산서_화개2초교 교사신축통신공사 (내역서-이지텍크)_영광해양수산사무실신축공사(전기)" xfId="533" xr:uid="{00000000-0005-0000-0000-00000B020000}"/>
    <cellStyle name="1_시민계략공사_조도계산서_화개2초교 교사신축통신공사 (내역서-이지텍크)_영광해양수산사무실신축공사(전기)-6월18일(최종)" xfId="534" xr:uid="{00000000-0005-0000-0000-00000C020000}"/>
    <cellStyle name="1_시민계략공사_조도계산서_화개2초교 교사신축통신공사 (내역서-이지텍크)_중앙초등학교키폰설비공사1월31일변경(관급별도)" xfId="535" xr:uid="{00000000-0005-0000-0000-00000D020000}"/>
    <cellStyle name="1_시민계략공사_조도계산서_화개2초교 교사신축통신공사 (내역서-이지텍크)_중앙초등학교키폰설비공사1월31일변경(관급별도)_석곡동사무소신축통신공사" xfId="536" xr:uid="{00000000-0005-0000-0000-00000E020000}"/>
    <cellStyle name="1_시민계략공사_조도계산서_화개2초교 교사신축통신공사 (내역서-이지텍크)_중앙초등학교키폰설비공사1월31일변경(관급별도)_영광해양수산사무실신축공사(전기)-6월18일(최종)" xfId="537" xr:uid="{00000000-0005-0000-0000-00000F020000}"/>
    <cellStyle name="1_시민계략공사_침해2차변경8월16일" xfId="538" xr:uid="{00000000-0005-0000-0000-000010020000}"/>
    <cellStyle name="¹eº" xfId="539" xr:uid="{00000000-0005-0000-0000-000011020000}"/>
    <cellStyle name="2)" xfId="540" xr:uid="{00000000-0005-0000-0000-000012020000}"/>
    <cellStyle name="³?A￥" xfId="541" xr:uid="{00000000-0005-0000-0000-000013020000}"/>
    <cellStyle name="90" xfId="542" xr:uid="{00000000-0005-0000-0000-000014020000}"/>
    <cellStyle name="a_Q2 FY96" xfId="543" xr:uid="{00000000-0005-0000-0000-000015020000}"/>
    <cellStyle name="A¨­￠￢￠O [0]_INQUIRY ￠?￥i¨u¡AAⓒ￢Aⓒª " xfId="544" xr:uid="{00000000-0005-0000-0000-000016020000}"/>
    <cellStyle name="A¨­￠￢￠O_INQUIRY ￠?￥i¨u¡AAⓒ￢Aⓒª " xfId="545" xr:uid="{00000000-0005-0000-0000-000017020000}"/>
    <cellStyle name="AA" xfId="546" xr:uid="{00000000-0005-0000-0000-000018020000}"/>
    <cellStyle name="Aⓒ" xfId="547" xr:uid="{00000000-0005-0000-0000-000019020000}"/>
    <cellStyle name="Aⓒ­￠￢￠" xfId="548" xr:uid="{00000000-0005-0000-0000-00001A020000}"/>
    <cellStyle name="Ae" xfId="549" xr:uid="{00000000-0005-0000-0000-00001B020000}"/>
    <cellStyle name="Aee­ [" xfId="550" xr:uid="{00000000-0005-0000-0000-00001C020000}"/>
    <cellStyle name="AeE­ [0]_ 2ÆAAþº° " xfId="551" xr:uid="{00000000-0005-0000-0000-00001D020000}"/>
    <cellStyle name="ÅëÈ­ [0]_¸ðÇü¸·" xfId="552" xr:uid="{00000000-0005-0000-0000-00001E020000}"/>
    <cellStyle name="AeE­ [0]_¿ø°¡°e≫e" xfId="553" xr:uid="{00000000-0005-0000-0000-00001F020000}"/>
    <cellStyle name="ÅëÈ­ [0]_INQUIRY ¿µ¾÷ÃßÁø " xfId="554" xr:uid="{00000000-0005-0000-0000-000020020000}"/>
    <cellStyle name="AeE­ [0]_INQUIRY ¿μ¾÷AßAø " xfId="555" xr:uid="{00000000-0005-0000-0000-000021020000}"/>
    <cellStyle name="ÅëÈ­ [0]_laroux" xfId="556" xr:uid="{00000000-0005-0000-0000-000022020000}"/>
    <cellStyle name="AeE­ [0]_PERSONAL" xfId="557" xr:uid="{00000000-0005-0000-0000-000023020000}"/>
    <cellStyle name="AeE­_ 2ÆAAþº° " xfId="558" xr:uid="{00000000-0005-0000-0000-000024020000}"/>
    <cellStyle name="ÅëÈ­_¸ðÇü¸·" xfId="559" xr:uid="{00000000-0005-0000-0000-000025020000}"/>
    <cellStyle name="AeE­_¿ø°¡°e≫e" xfId="560" xr:uid="{00000000-0005-0000-0000-000026020000}"/>
    <cellStyle name="ÅëÈ­_INQUIRY ¿µ¾÷ÃßÁø " xfId="561" xr:uid="{00000000-0005-0000-0000-000027020000}"/>
    <cellStyle name="AeE­_INQUIRY ¿μ¾÷AßAø " xfId="562" xr:uid="{00000000-0005-0000-0000-000028020000}"/>
    <cellStyle name="ÅëÈ­_laroux" xfId="563" xr:uid="{00000000-0005-0000-0000-000029020000}"/>
    <cellStyle name="AeE­_PERSONAL" xfId="564" xr:uid="{00000000-0005-0000-0000-00002A020000}"/>
    <cellStyle name="Aee¡ⓒ " xfId="565" xr:uid="{00000000-0005-0000-0000-00002B020000}"/>
    <cellStyle name="AeE¡ⓒ [0]_INQUIRY ￠?￥i¨u¡AAⓒ￢Aⓒª " xfId="566" xr:uid="{00000000-0005-0000-0000-00002C020000}"/>
    <cellStyle name="AeE¡ⓒ_INQUIRY ￠?￥i¨u¡AAⓒ￢Aⓒª " xfId="567" xr:uid="{00000000-0005-0000-0000-00002D020000}"/>
    <cellStyle name="ÆU¼¾ÆR" xfId="568" xr:uid="{00000000-0005-0000-0000-00002E020000}"/>
    <cellStyle name="ALIGNMENT" xfId="569" xr:uid="{00000000-0005-0000-0000-00002F020000}"/>
    <cellStyle name="Aþ" xfId="570" xr:uid="{00000000-0005-0000-0000-000030020000}"/>
    <cellStyle name="Aþ¸¶ [" xfId="571" xr:uid="{00000000-0005-0000-0000-000031020000}"/>
    <cellStyle name="AÞ¸¶ [0]_ 2ÆAAþº° " xfId="572" xr:uid="{00000000-0005-0000-0000-000032020000}"/>
    <cellStyle name="ÄÞ¸¶ [0]_¸ðÇü¸·" xfId="573" xr:uid="{00000000-0005-0000-0000-000033020000}"/>
    <cellStyle name="AÞ¸¶ [0]_¿ø°¡°e≫e" xfId="574" xr:uid="{00000000-0005-0000-0000-000034020000}"/>
    <cellStyle name="ÄÞ¸¶ [0]_INQUIRY ¿µ¾÷ÃßÁø " xfId="575" xr:uid="{00000000-0005-0000-0000-000035020000}"/>
    <cellStyle name="AÞ¸¶ [0]_INQUIRY ¿μ¾÷AßAø " xfId="576" xr:uid="{00000000-0005-0000-0000-000036020000}"/>
    <cellStyle name="ÄÞ¸¶ [0]_laroux" xfId="577" xr:uid="{00000000-0005-0000-0000-000037020000}"/>
    <cellStyle name="AÞ¸¶_ 2ÆAAþº° " xfId="578" xr:uid="{00000000-0005-0000-0000-000038020000}"/>
    <cellStyle name="ÄÞ¸¶_¸ðÇü¸·" xfId="579" xr:uid="{00000000-0005-0000-0000-000039020000}"/>
    <cellStyle name="AÞ¸¶_¿ø°¡°e≫e" xfId="580" xr:uid="{00000000-0005-0000-0000-00003A020000}"/>
    <cellStyle name="ÄÞ¸¶_INQUIRY ¿µ¾÷ÃßÁø " xfId="581" xr:uid="{00000000-0005-0000-0000-00003B020000}"/>
    <cellStyle name="AÞ¸¶_INQUIRY ¿μ¾÷AßAø " xfId="582" xr:uid="{00000000-0005-0000-0000-00003C020000}"/>
    <cellStyle name="ÄÞ¸¶_laroux" xfId="583" xr:uid="{00000000-0005-0000-0000-00003D020000}"/>
    <cellStyle name="AU¸R¼o" xfId="584" xr:uid="{00000000-0005-0000-0000-00003E020000}"/>
    <cellStyle name="AU¸R¼o0" xfId="585" xr:uid="{00000000-0005-0000-0000-00003F020000}"/>
    <cellStyle name="_x0002_b" xfId="586" xr:uid="{00000000-0005-0000-0000-000040020000}"/>
    <cellStyle name="C¡" xfId="587" xr:uid="{00000000-0005-0000-0000-000041020000}"/>
    <cellStyle name="C¡IA¨ª_¡ic¨u¡A¨￢I¨￢¡Æ AN¡Æe " xfId="588" xr:uid="{00000000-0005-0000-0000-000042020000}"/>
    <cellStyle name="C￥" xfId="589" xr:uid="{00000000-0005-0000-0000-000043020000}"/>
    <cellStyle name="C￥AØ_ 2ÆAAþº° " xfId="590" xr:uid="{00000000-0005-0000-0000-000044020000}"/>
    <cellStyle name="Ç¥ÁØ_¸ðÇü¸·" xfId="591" xr:uid="{00000000-0005-0000-0000-000045020000}"/>
    <cellStyle name="C￥AØ_¿ø°¡°e≫e" xfId="592" xr:uid="{00000000-0005-0000-0000-000046020000}"/>
    <cellStyle name="Ç¥ÁØ_»ç¾÷ºÎº° ÃÑ°è " xfId="593" xr:uid="{00000000-0005-0000-0000-000047020000}"/>
    <cellStyle name="C￥AØ_≫c¾÷ºIº° AN°e " xfId="594" xr:uid="{00000000-0005-0000-0000-000048020000}"/>
    <cellStyle name="Ç¥ÁØ_°­´ç (2)" xfId="595" xr:uid="{00000000-0005-0000-0000-000049020000}"/>
    <cellStyle name="C￥AØ_¼oAI¼º " xfId="596" xr:uid="{00000000-0005-0000-0000-00004A020000}"/>
    <cellStyle name="Ç¥ÁØ_Áý°èÇ¥(2¿ù) " xfId="597" xr:uid="{00000000-0005-0000-0000-00004B020000}"/>
    <cellStyle name="C￥AØ_CoAo¹yAI °A¾×¿ⓒ½A " xfId="598" xr:uid="{00000000-0005-0000-0000-00004C020000}"/>
    <cellStyle name="Ç¥ÁØ_Sheet1_¿µ¾÷ÇöÈ² " xfId="599" xr:uid="{00000000-0005-0000-0000-00004D020000}"/>
    <cellStyle name="C￥AØ_Sheet1_¿μ¾÷CoE² " xfId="600" xr:uid="{00000000-0005-0000-0000-00004E020000}"/>
    <cellStyle name="Ç¥ÁØ_Sheet1_0N-HANDLING " xfId="601" xr:uid="{00000000-0005-0000-0000-00004F020000}"/>
    <cellStyle name="C￥AØ_Sheet1_Ay°eC￥(2¿u) " xfId="602" xr:uid="{00000000-0005-0000-0000-000050020000}"/>
    <cellStyle name="Ç¥ÁØ_Sheet1_Áý°èÇ¥(2¿ù) " xfId="603" xr:uid="{00000000-0005-0000-0000-000051020000}"/>
    <cellStyle name="Calc Currency (0)" xfId="604" xr:uid="{00000000-0005-0000-0000-000052020000}"/>
    <cellStyle name="category" xfId="605" xr:uid="{00000000-0005-0000-0000-000053020000}"/>
    <cellStyle name="CIAIÆU¸μAⓒ" xfId="606" xr:uid="{00000000-0005-0000-0000-000054020000}"/>
    <cellStyle name="CO≫e" xfId="607" xr:uid="{00000000-0005-0000-0000-000055020000}"/>
    <cellStyle name="ⓒoe" xfId="608" xr:uid="{00000000-0005-0000-0000-000056020000}"/>
    <cellStyle name="Comma" xfId="609" xr:uid="{00000000-0005-0000-0000-000057020000}"/>
    <cellStyle name="Comma [0]" xfId="610" xr:uid="{00000000-0005-0000-0000-000058020000}"/>
    <cellStyle name="comma zerodec" xfId="611" xr:uid="{00000000-0005-0000-0000-000059020000}"/>
    <cellStyle name="Comma_ SG&amp;A Bridge " xfId="612" xr:uid="{00000000-0005-0000-0000-00005A020000}"/>
    <cellStyle name="Comma0" xfId="613" xr:uid="{00000000-0005-0000-0000-00005B020000}"/>
    <cellStyle name="Copied" xfId="614" xr:uid="{00000000-0005-0000-0000-00005C020000}"/>
    <cellStyle name="Curre~cy [0]_MATERAL2" xfId="615" xr:uid="{00000000-0005-0000-0000-00005D020000}"/>
    <cellStyle name="Curren?_x0012_퐀_x0017_?" xfId="616" xr:uid="{00000000-0005-0000-0000-00005E020000}"/>
    <cellStyle name="Currency" xfId="617" xr:uid="{00000000-0005-0000-0000-00005F020000}"/>
    <cellStyle name="Currency [0]" xfId="618" xr:uid="{00000000-0005-0000-0000-000060020000}"/>
    <cellStyle name="currency-$" xfId="619" xr:uid="{00000000-0005-0000-0000-000061020000}"/>
    <cellStyle name="Currency_ SG&amp;A Bridge " xfId="620" xr:uid="{00000000-0005-0000-0000-000062020000}"/>
    <cellStyle name="Currency0" xfId="621" xr:uid="{00000000-0005-0000-0000-000063020000}"/>
    <cellStyle name="Currency1" xfId="622" xr:uid="{00000000-0005-0000-0000-000064020000}"/>
    <cellStyle name="Date" xfId="623" xr:uid="{00000000-0005-0000-0000-000065020000}"/>
    <cellStyle name="Datum" xfId="624" xr:uid="{00000000-0005-0000-0000-000066020000}"/>
    <cellStyle name="Datum+Zeit" xfId="625" xr:uid="{00000000-0005-0000-0000-000067020000}"/>
    <cellStyle name="DD" xfId="626" xr:uid="{00000000-0005-0000-0000-000068020000}"/>
    <cellStyle name="Dezimal (1)" xfId="627" xr:uid="{00000000-0005-0000-0000-000069020000}"/>
    <cellStyle name="Dezimal (2)" xfId="628" xr:uid="{00000000-0005-0000-0000-00006A020000}"/>
    <cellStyle name="Dezimal [0]_ADRESS" xfId="629" xr:uid="{00000000-0005-0000-0000-00006B020000}"/>
    <cellStyle name="Dezimal(1)" xfId="630" xr:uid="{00000000-0005-0000-0000-00006C020000}"/>
    <cellStyle name="Dezimal_ADRESS" xfId="631" xr:uid="{00000000-0005-0000-0000-00006D020000}"/>
    <cellStyle name="Dollar (zero dec)" xfId="632" xr:uid="{00000000-0005-0000-0000-00006E020000}"/>
    <cellStyle name="E­Æo±aE￡" xfId="633" xr:uid="{00000000-0005-0000-0000-00006F020000}"/>
    <cellStyle name="E­Æo±aE￡0" xfId="634" xr:uid="{00000000-0005-0000-0000-000070020000}"/>
    <cellStyle name="Eingabefeld" xfId="635" xr:uid="{00000000-0005-0000-0000-000071020000}"/>
    <cellStyle name="Entered" xfId="636" xr:uid="{00000000-0005-0000-0000-000072020000}"/>
    <cellStyle name="Euro" xfId="637" xr:uid="{00000000-0005-0000-0000-000073020000}"/>
    <cellStyle name="F2" xfId="638" xr:uid="{00000000-0005-0000-0000-000074020000}"/>
    <cellStyle name="F3" xfId="639" xr:uid="{00000000-0005-0000-0000-000075020000}"/>
    <cellStyle name="F4" xfId="640" xr:uid="{00000000-0005-0000-0000-000076020000}"/>
    <cellStyle name="F5" xfId="641" xr:uid="{00000000-0005-0000-0000-000077020000}"/>
    <cellStyle name="F6" xfId="642" xr:uid="{00000000-0005-0000-0000-000078020000}"/>
    <cellStyle name="F7" xfId="643" xr:uid="{00000000-0005-0000-0000-000079020000}"/>
    <cellStyle name="F8" xfId="644" xr:uid="{00000000-0005-0000-0000-00007A020000}"/>
    <cellStyle name="Fixed" xfId="645" xr:uid="{00000000-0005-0000-0000-00007B020000}"/>
    <cellStyle name="Grey" xfId="646" xr:uid="{00000000-0005-0000-0000-00007C020000}"/>
    <cellStyle name="HEADER" xfId="647" xr:uid="{00000000-0005-0000-0000-00007D020000}"/>
    <cellStyle name="Header1" xfId="648" xr:uid="{00000000-0005-0000-0000-00007E020000}"/>
    <cellStyle name="Header2" xfId="649" xr:uid="{00000000-0005-0000-0000-00007F020000}"/>
    <cellStyle name="Heading 1" xfId="650" xr:uid="{00000000-0005-0000-0000-000080020000}"/>
    <cellStyle name="Heading 2" xfId="651" xr:uid="{00000000-0005-0000-0000-000081020000}"/>
    <cellStyle name="Heading1" xfId="652" xr:uid="{00000000-0005-0000-0000-000082020000}"/>
    <cellStyle name="Heading2" xfId="653" xr:uid="{00000000-0005-0000-0000-000083020000}"/>
    <cellStyle name="Helv8_PFD4.XLS" xfId="654" xr:uid="{00000000-0005-0000-0000-000084020000}"/>
    <cellStyle name="Hyperlink_NEGS" xfId="655" xr:uid="{00000000-0005-0000-0000-000085020000}"/>
    <cellStyle name="Input [yellow]" xfId="656" xr:uid="{00000000-0005-0000-0000-000086020000}"/>
    <cellStyle name="Milliers [0]_Arabian Spec" xfId="657" xr:uid="{00000000-0005-0000-0000-000087020000}"/>
    <cellStyle name="Milliers_Arabian Spec" xfId="658" xr:uid="{00000000-0005-0000-0000-000088020000}"/>
    <cellStyle name="Model" xfId="659" xr:uid="{00000000-0005-0000-0000-000089020000}"/>
    <cellStyle name="Mon?aire [0]_Arabian Spec" xfId="660" xr:uid="{00000000-0005-0000-0000-00008A020000}"/>
    <cellStyle name="Mon?aire_Arabian Spec" xfId="661" xr:uid="{00000000-0005-0000-0000-00008B020000}"/>
    <cellStyle name="no dec" xfId="662" xr:uid="{00000000-0005-0000-0000-00008C020000}"/>
    <cellStyle name="Normal - Style1" xfId="663" xr:uid="{00000000-0005-0000-0000-00008D020000}"/>
    <cellStyle name="Normal - 유형1" xfId="664" xr:uid="{00000000-0005-0000-0000-00008E020000}"/>
    <cellStyle name="Normal_ SG&amp;A Bridge " xfId="665" xr:uid="{00000000-0005-0000-0000-00008F020000}"/>
    <cellStyle name="Œ…?æ맖?e [0.00]_laroux" xfId="666" xr:uid="{00000000-0005-0000-0000-000090020000}"/>
    <cellStyle name="Œ…?æ맖?e_laroux" xfId="667" xr:uid="{00000000-0005-0000-0000-000091020000}"/>
    <cellStyle name="oft Excel]_x000d__x000a_Comment=The open=/f lines load custom functions into the Paste Function list._x000d__x000a_Maximized=3_x000d__x000a_AutoFormat=" xfId="668" xr:uid="{00000000-0005-0000-0000-000092020000}"/>
    <cellStyle name="Percent" xfId="669" xr:uid="{00000000-0005-0000-0000-000093020000}"/>
    <cellStyle name="Percent [2]" xfId="670" xr:uid="{00000000-0005-0000-0000-000094020000}"/>
    <cellStyle name="Percent_030127 전기공사내역발송" xfId="671" xr:uid="{00000000-0005-0000-0000-000095020000}"/>
    <cellStyle name="Prozent (0) %" xfId="672" xr:uid="{00000000-0005-0000-0000-000096020000}"/>
    <cellStyle name="Prozent (2)" xfId="673" xr:uid="{00000000-0005-0000-0000-000097020000}"/>
    <cellStyle name="RevList" xfId="674" xr:uid="{00000000-0005-0000-0000-000098020000}"/>
    <cellStyle name="roux_laroux" xfId="675" xr:uid="{00000000-0005-0000-0000-000099020000}"/>
    <cellStyle name="s]_x000d__x000a_run=c:\Hedgehog\app31.exe_x000d__x000a_spooler=yes_x000d__x000a_load=_x000d__x000a_run=_x000d__x000a_Beep=yes_x000d__x000a_NullPort=None_x000d__x000a_BorderWidth=3_x000d__x000a_CursorBlinkRate=530_x000d__x000a_D" xfId="676" xr:uid="{00000000-0005-0000-0000-00009A020000}"/>
    <cellStyle name="Spalte rechts" xfId="677" xr:uid="{00000000-0005-0000-0000-00009B020000}"/>
    <cellStyle name="Standard_ADRESS" xfId="678" xr:uid="{00000000-0005-0000-0000-00009C020000}"/>
    <cellStyle name="subhead" xfId="679" xr:uid="{00000000-0005-0000-0000-00009D020000}"/>
    <cellStyle name="Subtotal" xfId="680" xr:uid="{00000000-0005-0000-0000-00009E020000}"/>
    <cellStyle name="Tab_Feld" xfId="681" xr:uid="{00000000-0005-0000-0000-00009F020000}"/>
    <cellStyle name="TabKopf 1" xfId="682" xr:uid="{00000000-0005-0000-0000-0000A0020000}"/>
    <cellStyle name="TabKopf 2" xfId="683" xr:uid="{00000000-0005-0000-0000-0000A1020000}"/>
    <cellStyle name="TabZeile 1" xfId="684" xr:uid="{00000000-0005-0000-0000-0000A2020000}"/>
    <cellStyle name="TabZeile 2" xfId="685" xr:uid="{00000000-0005-0000-0000-0000A3020000}"/>
    <cellStyle name="TabZeile unten" xfId="686" xr:uid="{00000000-0005-0000-0000-0000A4020000}"/>
    <cellStyle name="Text" xfId="687" xr:uid="{00000000-0005-0000-0000-0000A5020000}"/>
    <cellStyle name="Title" xfId="688" xr:uid="{00000000-0005-0000-0000-0000A6020000}"/>
    <cellStyle name="title [1]" xfId="689" xr:uid="{00000000-0005-0000-0000-0000A7020000}"/>
    <cellStyle name="title [2]" xfId="690" xr:uid="{00000000-0005-0000-0000-0000A8020000}"/>
    <cellStyle name="Total" xfId="691" xr:uid="{00000000-0005-0000-0000-0000A9020000}"/>
    <cellStyle name="W?rung [0]_laroux" xfId="692" xr:uid="{00000000-0005-0000-0000-0000AA020000}"/>
    <cellStyle name="W?rung_laroux" xfId="693" xr:uid="{00000000-0005-0000-0000-0000AB020000}"/>
    <cellStyle name="Währung DM(2)" xfId="694" xr:uid="{00000000-0005-0000-0000-0000AC020000}"/>
    <cellStyle name="Währung DM[0]" xfId="695" xr:uid="{00000000-0005-0000-0000-0000AD020000}"/>
    <cellStyle name="Währung ind.RS [0]" xfId="696" xr:uid="{00000000-0005-0000-0000-0000AE020000}"/>
    <cellStyle name="Währung INR(0)" xfId="697" xr:uid="{00000000-0005-0000-0000-0000AF020000}"/>
    <cellStyle name="Währung_ADRESS" xfId="698" xr:uid="{00000000-0005-0000-0000-0000B0020000}"/>
    <cellStyle name="Zeit" xfId="699" xr:uid="{00000000-0005-0000-0000-0000B1020000}"/>
    <cellStyle name="ZwErgebnis" xfId="700" xr:uid="{00000000-0005-0000-0000-0000B2020000}"/>
    <cellStyle name="μU¿¡ ¿A´A CIAIÆU¸μAⓒ" xfId="701" xr:uid="{00000000-0005-0000-0000-0000B3020000}"/>
    <cellStyle name="고정소숫점" xfId="702" xr:uid="{00000000-0005-0000-0000-0000B4020000}"/>
    <cellStyle name="고정출력1" xfId="703" xr:uid="{00000000-0005-0000-0000-0000B5020000}"/>
    <cellStyle name="고정출력2" xfId="704" xr:uid="{00000000-0005-0000-0000-0000B6020000}"/>
    <cellStyle name="咬訌裝?INCOM1" xfId="705" xr:uid="{00000000-0005-0000-0000-0000B7020000}"/>
    <cellStyle name="咬訌裝?INCOM10" xfId="706" xr:uid="{00000000-0005-0000-0000-0000B8020000}"/>
    <cellStyle name="咬訌裝?INCOM2" xfId="707" xr:uid="{00000000-0005-0000-0000-0000B9020000}"/>
    <cellStyle name="咬訌裝?INCOM3" xfId="708" xr:uid="{00000000-0005-0000-0000-0000BA020000}"/>
    <cellStyle name="咬訌裝?INCOM4" xfId="709" xr:uid="{00000000-0005-0000-0000-0000BB020000}"/>
    <cellStyle name="咬訌裝?INCOM5" xfId="710" xr:uid="{00000000-0005-0000-0000-0000BC020000}"/>
    <cellStyle name="咬訌裝?INCOM6" xfId="711" xr:uid="{00000000-0005-0000-0000-0000BD020000}"/>
    <cellStyle name="咬訌裝?INCOM7" xfId="712" xr:uid="{00000000-0005-0000-0000-0000BE020000}"/>
    <cellStyle name="咬訌裝?INCOM8" xfId="713" xr:uid="{00000000-0005-0000-0000-0000BF020000}"/>
    <cellStyle name="咬訌裝?INCOM9" xfId="714" xr:uid="{00000000-0005-0000-0000-0000C0020000}"/>
    <cellStyle name="咬訌裝?PRIB11" xfId="715" xr:uid="{00000000-0005-0000-0000-0000C1020000}"/>
    <cellStyle name="금액" xfId="716" xr:uid="{00000000-0005-0000-0000-0000C2020000}"/>
    <cellStyle name="날짜" xfId="717" xr:uid="{00000000-0005-0000-0000-0000C3020000}"/>
    <cellStyle name="내역" xfId="718" xr:uid="{00000000-0005-0000-0000-0000C4020000}"/>
    <cellStyle name="단위" xfId="719" xr:uid="{00000000-0005-0000-0000-0000C5020000}"/>
    <cellStyle name="달러" xfId="720" xr:uid="{00000000-0005-0000-0000-0000C6020000}"/>
    <cellStyle name="뒤에 오는 하이퍼링크_30m조명탑" xfId="721" xr:uid="{00000000-0005-0000-0000-0000C7020000}"/>
    <cellStyle name="똿뗦먛귟 [0.00]_laroux" xfId="722" xr:uid="{00000000-0005-0000-0000-0000C8020000}"/>
    <cellStyle name="똿뗦먛귟_laroux" xfId="723" xr:uid="{00000000-0005-0000-0000-0000C9020000}"/>
    <cellStyle name="믅됞 [0.00]_laroux" xfId="724" xr:uid="{00000000-0005-0000-0000-0000CA020000}"/>
    <cellStyle name="믅됞_laroux" xfId="725" xr:uid="{00000000-0005-0000-0000-0000CB020000}"/>
    <cellStyle name="백분율 [0]" xfId="726" xr:uid="{00000000-0005-0000-0000-0000CC020000}"/>
    <cellStyle name="백분율 [2]" xfId="727" xr:uid="{00000000-0005-0000-0000-0000CD020000}"/>
    <cellStyle name="백분율 2" xfId="728" xr:uid="{00000000-0005-0000-0000-0000CE020000}"/>
    <cellStyle name="병합 후 가운데 맞춤" xfId="729" xr:uid="{00000000-0005-0000-0000-0000CF020000}"/>
    <cellStyle name="병합 후 가운데 정열" xfId="730" xr:uid="{00000000-0005-0000-0000-0000D0020000}"/>
    <cellStyle name="뷭?_?긚??_1" xfId="731" xr:uid="{00000000-0005-0000-0000-0000D1020000}"/>
    <cellStyle name="설계서" xfId="732" xr:uid="{00000000-0005-0000-0000-0000D2020000}"/>
    <cellStyle name="수량" xfId="733" xr:uid="{00000000-0005-0000-0000-0000D3020000}"/>
    <cellStyle name="숫자(R)" xfId="734" xr:uid="{00000000-0005-0000-0000-0000D4020000}"/>
    <cellStyle name="쉼표 [0] 2" xfId="735" xr:uid="{00000000-0005-0000-0000-0000D5020000}"/>
    <cellStyle name="쉼표 [0] 2 2" xfId="736" xr:uid="{00000000-0005-0000-0000-0000D6020000}"/>
    <cellStyle name="쉼표 [0] 2 2 2" xfId="737" xr:uid="{00000000-0005-0000-0000-0000D7020000}"/>
    <cellStyle name="쉼표 [0] 2 3" xfId="3" xr:uid="{00000000-0005-0000-0000-0000D8020000}"/>
    <cellStyle name="쉼표 [0] 3" xfId="738" xr:uid="{00000000-0005-0000-0000-0000D9020000}"/>
    <cellStyle name="쉼표 [0] 4" xfId="739" xr:uid="{00000000-0005-0000-0000-0000DA020000}"/>
    <cellStyle name="쉼표 [0] 5" xfId="740" xr:uid="{00000000-0005-0000-0000-0000DB020000}"/>
    <cellStyle name="쉼표 [0] 6" xfId="741" xr:uid="{00000000-0005-0000-0000-0000DC020000}"/>
    <cellStyle name="쉼표 [0]_남구보안등설치" xfId="6" xr:uid="{00000000-0005-0000-0000-0000DD020000}"/>
    <cellStyle name="스타일 1" xfId="742" xr:uid="{00000000-0005-0000-0000-0000DE020000}"/>
    <cellStyle name="스타일 10" xfId="743" xr:uid="{00000000-0005-0000-0000-0000DF020000}"/>
    <cellStyle name="스타일 100" xfId="744" xr:uid="{00000000-0005-0000-0000-0000E0020000}"/>
    <cellStyle name="스타일 101" xfId="745" xr:uid="{00000000-0005-0000-0000-0000E1020000}"/>
    <cellStyle name="스타일 102" xfId="746" xr:uid="{00000000-0005-0000-0000-0000E2020000}"/>
    <cellStyle name="스타일 103" xfId="747" xr:uid="{00000000-0005-0000-0000-0000E3020000}"/>
    <cellStyle name="스타일 104" xfId="748" xr:uid="{00000000-0005-0000-0000-0000E4020000}"/>
    <cellStyle name="스타일 105" xfId="749" xr:uid="{00000000-0005-0000-0000-0000E5020000}"/>
    <cellStyle name="스타일 106" xfId="750" xr:uid="{00000000-0005-0000-0000-0000E6020000}"/>
    <cellStyle name="스타일 107" xfId="751" xr:uid="{00000000-0005-0000-0000-0000E7020000}"/>
    <cellStyle name="스타일 108" xfId="752" xr:uid="{00000000-0005-0000-0000-0000E8020000}"/>
    <cellStyle name="스타일 109" xfId="753" xr:uid="{00000000-0005-0000-0000-0000E9020000}"/>
    <cellStyle name="스타일 11" xfId="754" xr:uid="{00000000-0005-0000-0000-0000EA020000}"/>
    <cellStyle name="스타일 110" xfId="755" xr:uid="{00000000-0005-0000-0000-0000EB020000}"/>
    <cellStyle name="스타일 111" xfId="756" xr:uid="{00000000-0005-0000-0000-0000EC020000}"/>
    <cellStyle name="스타일 112" xfId="757" xr:uid="{00000000-0005-0000-0000-0000ED020000}"/>
    <cellStyle name="스타일 113" xfId="758" xr:uid="{00000000-0005-0000-0000-0000EE020000}"/>
    <cellStyle name="스타일 114" xfId="759" xr:uid="{00000000-0005-0000-0000-0000EF020000}"/>
    <cellStyle name="스타일 115" xfId="760" xr:uid="{00000000-0005-0000-0000-0000F0020000}"/>
    <cellStyle name="스타일 116" xfId="761" xr:uid="{00000000-0005-0000-0000-0000F1020000}"/>
    <cellStyle name="스타일 117" xfId="762" xr:uid="{00000000-0005-0000-0000-0000F2020000}"/>
    <cellStyle name="스타일 118" xfId="763" xr:uid="{00000000-0005-0000-0000-0000F3020000}"/>
    <cellStyle name="스타일 119" xfId="764" xr:uid="{00000000-0005-0000-0000-0000F4020000}"/>
    <cellStyle name="스타일 12" xfId="765" xr:uid="{00000000-0005-0000-0000-0000F5020000}"/>
    <cellStyle name="스타일 120" xfId="766" xr:uid="{00000000-0005-0000-0000-0000F6020000}"/>
    <cellStyle name="스타일 121" xfId="767" xr:uid="{00000000-0005-0000-0000-0000F7020000}"/>
    <cellStyle name="스타일 122" xfId="768" xr:uid="{00000000-0005-0000-0000-0000F8020000}"/>
    <cellStyle name="스타일 123" xfId="769" xr:uid="{00000000-0005-0000-0000-0000F9020000}"/>
    <cellStyle name="스타일 124" xfId="770" xr:uid="{00000000-0005-0000-0000-0000FA020000}"/>
    <cellStyle name="스타일 125" xfId="771" xr:uid="{00000000-0005-0000-0000-0000FB020000}"/>
    <cellStyle name="스타일 126" xfId="772" xr:uid="{00000000-0005-0000-0000-0000FC020000}"/>
    <cellStyle name="스타일 127" xfId="773" xr:uid="{00000000-0005-0000-0000-0000FD020000}"/>
    <cellStyle name="스타일 128" xfId="774" xr:uid="{00000000-0005-0000-0000-0000FE020000}"/>
    <cellStyle name="스타일 129" xfId="775" xr:uid="{00000000-0005-0000-0000-0000FF020000}"/>
    <cellStyle name="스타일 13" xfId="776" xr:uid="{00000000-0005-0000-0000-000000030000}"/>
    <cellStyle name="스타일 130" xfId="777" xr:uid="{00000000-0005-0000-0000-000001030000}"/>
    <cellStyle name="스타일 131" xfId="778" xr:uid="{00000000-0005-0000-0000-000002030000}"/>
    <cellStyle name="스타일 132" xfId="779" xr:uid="{00000000-0005-0000-0000-000003030000}"/>
    <cellStyle name="스타일 133" xfId="780" xr:uid="{00000000-0005-0000-0000-000004030000}"/>
    <cellStyle name="스타일 134" xfId="781" xr:uid="{00000000-0005-0000-0000-000005030000}"/>
    <cellStyle name="스타일 135" xfId="782" xr:uid="{00000000-0005-0000-0000-000006030000}"/>
    <cellStyle name="스타일 136" xfId="783" xr:uid="{00000000-0005-0000-0000-000007030000}"/>
    <cellStyle name="스타일 137" xfId="784" xr:uid="{00000000-0005-0000-0000-000008030000}"/>
    <cellStyle name="스타일 138" xfId="785" xr:uid="{00000000-0005-0000-0000-000009030000}"/>
    <cellStyle name="스타일 139" xfId="786" xr:uid="{00000000-0005-0000-0000-00000A030000}"/>
    <cellStyle name="스타일 14" xfId="787" xr:uid="{00000000-0005-0000-0000-00000B030000}"/>
    <cellStyle name="스타일 140" xfId="788" xr:uid="{00000000-0005-0000-0000-00000C030000}"/>
    <cellStyle name="스타일 141" xfId="789" xr:uid="{00000000-0005-0000-0000-00000D030000}"/>
    <cellStyle name="스타일 142" xfId="790" xr:uid="{00000000-0005-0000-0000-00000E030000}"/>
    <cellStyle name="스타일 143" xfId="791" xr:uid="{00000000-0005-0000-0000-00000F030000}"/>
    <cellStyle name="스타일 144" xfId="792" xr:uid="{00000000-0005-0000-0000-000010030000}"/>
    <cellStyle name="스타일 145" xfId="793" xr:uid="{00000000-0005-0000-0000-000011030000}"/>
    <cellStyle name="스타일 146" xfId="794" xr:uid="{00000000-0005-0000-0000-000012030000}"/>
    <cellStyle name="스타일 147" xfId="795" xr:uid="{00000000-0005-0000-0000-000013030000}"/>
    <cellStyle name="스타일 148" xfId="796" xr:uid="{00000000-0005-0000-0000-000014030000}"/>
    <cellStyle name="스타일 149" xfId="797" xr:uid="{00000000-0005-0000-0000-000015030000}"/>
    <cellStyle name="스타일 15" xfId="798" xr:uid="{00000000-0005-0000-0000-000016030000}"/>
    <cellStyle name="스타일 150" xfId="799" xr:uid="{00000000-0005-0000-0000-000017030000}"/>
    <cellStyle name="스타일 151" xfId="800" xr:uid="{00000000-0005-0000-0000-000018030000}"/>
    <cellStyle name="스타일 152" xfId="801" xr:uid="{00000000-0005-0000-0000-000019030000}"/>
    <cellStyle name="스타일 153" xfId="802" xr:uid="{00000000-0005-0000-0000-00001A030000}"/>
    <cellStyle name="스타일 154" xfId="803" xr:uid="{00000000-0005-0000-0000-00001B030000}"/>
    <cellStyle name="스타일 155" xfId="804" xr:uid="{00000000-0005-0000-0000-00001C030000}"/>
    <cellStyle name="스타일 156" xfId="805" xr:uid="{00000000-0005-0000-0000-00001D030000}"/>
    <cellStyle name="스타일 157" xfId="806" xr:uid="{00000000-0005-0000-0000-00001E030000}"/>
    <cellStyle name="스타일 158" xfId="807" xr:uid="{00000000-0005-0000-0000-00001F030000}"/>
    <cellStyle name="스타일 159" xfId="808" xr:uid="{00000000-0005-0000-0000-000020030000}"/>
    <cellStyle name="스타일 16" xfId="809" xr:uid="{00000000-0005-0000-0000-000021030000}"/>
    <cellStyle name="스타일 160" xfId="810" xr:uid="{00000000-0005-0000-0000-000022030000}"/>
    <cellStyle name="스타일 161" xfId="811" xr:uid="{00000000-0005-0000-0000-000023030000}"/>
    <cellStyle name="스타일 162" xfId="812" xr:uid="{00000000-0005-0000-0000-000024030000}"/>
    <cellStyle name="스타일 163" xfId="813" xr:uid="{00000000-0005-0000-0000-000025030000}"/>
    <cellStyle name="스타일 164" xfId="814" xr:uid="{00000000-0005-0000-0000-000026030000}"/>
    <cellStyle name="스타일 165" xfId="815" xr:uid="{00000000-0005-0000-0000-000027030000}"/>
    <cellStyle name="스타일 166" xfId="816" xr:uid="{00000000-0005-0000-0000-000028030000}"/>
    <cellStyle name="스타일 167" xfId="817" xr:uid="{00000000-0005-0000-0000-000029030000}"/>
    <cellStyle name="스타일 168" xfId="818" xr:uid="{00000000-0005-0000-0000-00002A030000}"/>
    <cellStyle name="스타일 169" xfId="819" xr:uid="{00000000-0005-0000-0000-00002B030000}"/>
    <cellStyle name="스타일 17" xfId="820" xr:uid="{00000000-0005-0000-0000-00002C030000}"/>
    <cellStyle name="스타일 170" xfId="821" xr:uid="{00000000-0005-0000-0000-00002D030000}"/>
    <cellStyle name="스타일 171" xfId="822" xr:uid="{00000000-0005-0000-0000-00002E030000}"/>
    <cellStyle name="스타일 172" xfId="823" xr:uid="{00000000-0005-0000-0000-00002F030000}"/>
    <cellStyle name="스타일 173" xfId="824" xr:uid="{00000000-0005-0000-0000-000030030000}"/>
    <cellStyle name="스타일 174" xfId="825" xr:uid="{00000000-0005-0000-0000-000031030000}"/>
    <cellStyle name="스타일 175" xfId="826" xr:uid="{00000000-0005-0000-0000-000032030000}"/>
    <cellStyle name="스타일 176" xfId="827" xr:uid="{00000000-0005-0000-0000-000033030000}"/>
    <cellStyle name="스타일 177" xfId="828" xr:uid="{00000000-0005-0000-0000-000034030000}"/>
    <cellStyle name="스타일 178" xfId="829" xr:uid="{00000000-0005-0000-0000-000035030000}"/>
    <cellStyle name="스타일 179" xfId="830" xr:uid="{00000000-0005-0000-0000-000036030000}"/>
    <cellStyle name="스타일 18" xfId="831" xr:uid="{00000000-0005-0000-0000-000037030000}"/>
    <cellStyle name="스타일 180" xfId="832" xr:uid="{00000000-0005-0000-0000-000038030000}"/>
    <cellStyle name="스타일 181" xfId="833" xr:uid="{00000000-0005-0000-0000-000039030000}"/>
    <cellStyle name="스타일 182" xfId="834" xr:uid="{00000000-0005-0000-0000-00003A030000}"/>
    <cellStyle name="스타일 183" xfId="835" xr:uid="{00000000-0005-0000-0000-00003B030000}"/>
    <cellStyle name="스타일 184" xfId="836" xr:uid="{00000000-0005-0000-0000-00003C030000}"/>
    <cellStyle name="스타일 185" xfId="837" xr:uid="{00000000-0005-0000-0000-00003D030000}"/>
    <cellStyle name="스타일 186" xfId="838" xr:uid="{00000000-0005-0000-0000-00003E030000}"/>
    <cellStyle name="스타일 187" xfId="839" xr:uid="{00000000-0005-0000-0000-00003F030000}"/>
    <cellStyle name="스타일 188" xfId="840" xr:uid="{00000000-0005-0000-0000-000040030000}"/>
    <cellStyle name="스타일 189" xfId="841" xr:uid="{00000000-0005-0000-0000-000041030000}"/>
    <cellStyle name="스타일 19" xfId="842" xr:uid="{00000000-0005-0000-0000-000042030000}"/>
    <cellStyle name="스타일 190" xfId="843" xr:uid="{00000000-0005-0000-0000-000043030000}"/>
    <cellStyle name="스타일 191" xfId="844" xr:uid="{00000000-0005-0000-0000-000044030000}"/>
    <cellStyle name="스타일 192" xfId="845" xr:uid="{00000000-0005-0000-0000-000045030000}"/>
    <cellStyle name="스타일 193" xfId="846" xr:uid="{00000000-0005-0000-0000-000046030000}"/>
    <cellStyle name="스타일 194" xfId="847" xr:uid="{00000000-0005-0000-0000-000047030000}"/>
    <cellStyle name="스타일 195" xfId="848" xr:uid="{00000000-0005-0000-0000-000048030000}"/>
    <cellStyle name="스타일 196" xfId="849" xr:uid="{00000000-0005-0000-0000-000049030000}"/>
    <cellStyle name="스타일 197" xfId="850" xr:uid="{00000000-0005-0000-0000-00004A030000}"/>
    <cellStyle name="스타일 198" xfId="851" xr:uid="{00000000-0005-0000-0000-00004B030000}"/>
    <cellStyle name="스타일 199" xfId="852" xr:uid="{00000000-0005-0000-0000-00004C030000}"/>
    <cellStyle name="스타일 2" xfId="853" xr:uid="{00000000-0005-0000-0000-00004D030000}"/>
    <cellStyle name="스타일 20" xfId="854" xr:uid="{00000000-0005-0000-0000-00004E030000}"/>
    <cellStyle name="스타일 200" xfId="855" xr:uid="{00000000-0005-0000-0000-00004F030000}"/>
    <cellStyle name="스타일 201" xfId="856" xr:uid="{00000000-0005-0000-0000-000050030000}"/>
    <cellStyle name="스타일 202" xfId="857" xr:uid="{00000000-0005-0000-0000-000051030000}"/>
    <cellStyle name="스타일 203" xfId="858" xr:uid="{00000000-0005-0000-0000-000052030000}"/>
    <cellStyle name="스타일 204" xfId="859" xr:uid="{00000000-0005-0000-0000-000053030000}"/>
    <cellStyle name="스타일 205" xfId="860" xr:uid="{00000000-0005-0000-0000-000054030000}"/>
    <cellStyle name="스타일 206" xfId="861" xr:uid="{00000000-0005-0000-0000-000055030000}"/>
    <cellStyle name="스타일 207" xfId="862" xr:uid="{00000000-0005-0000-0000-000056030000}"/>
    <cellStyle name="스타일 208" xfId="863" xr:uid="{00000000-0005-0000-0000-000057030000}"/>
    <cellStyle name="스타일 209" xfId="864" xr:uid="{00000000-0005-0000-0000-000058030000}"/>
    <cellStyle name="스타일 21" xfId="865" xr:uid="{00000000-0005-0000-0000-000059030000}"/>
    <cellStyle name="스타일 210" xfId="866" xr:uid="{00000000-0005-0000-0000-00005A030000}"/>
    <cellStyle name="스타일 211" xfId="867" xr:uid="{00000000-0005-0000-0000-00005B030000}"/>
    <cellStyle name="스타일 212" xfId="868" xr:uid="{00000000-0005-0000-0000-00005C030000}"/>
    <cellStyle name="스타일 213" xfId="869" xr:uid="{00000000-0005-0000-0000-00005D030000}"/>
    <cellStyle name="스타일 214" xfId="870" xr:uid="{00000000-0005-0000-0000-00005E030000}"/>
    <cellStyle name="스타일 215" xfId="871" xr:uid="{00000000-0005-0000-0000-00005F030000}"/>
    <cellStyle name="스타일 216" xfId="872" xr:uid="{00000000-0005-0000-0000-000060030000}"/>
    <cellStyle name="스타일 217" xfId="873" xr:uid="{00000000-0005-0000-0000-000061030000}"/>
    <cellStyle name="스타일 218" xfId="874" xr:uid="{00000000-0005-0000-0000-000062030000}"/>
    <cellStyle name="스타일 219" xfId="875" xr:uid="{00000000-0005-0000-0000-000063030000}"/>
    <cellStyle name="스타일 22" xfId="876" xr:uid="{00000000-0005-0000-0000-000064030000}"/>
    <cellStyle name="스타일 220" xfId="877" xr:uid="{00000000-0005-0000-0000-000065030000}"/>
    <cellStyle name="스타일 221" xfId="878" xr:uid="{00000000-0005-0000-0000-000066030000}"/>
    <cellStyle name="스타일 222" xfId="879" xr:uid="{00000000-0005-0000-0000-000067030000}"/>
    <cellStyle name="스타일 223" xfId="880" xr:uid="{00000000-0005-0000-0000-000068030000}"/>
    <cellStyle name="스타일 224" xfId="881" xr:uid="{00000000-0005-0000-0000-000069030000}"/>
    <cellStyle name="스타일 225" xfId="882" xr:uid="{00000000-0005-0000-0000-00006A030000}"/>
    <cellStyle name="스타일 226" xfId="883" xr:uid="{00000000-0005-0000-0000-00006B030000}"/>
    <cellStyle name="스타일 227" xfId="884" xr:uid="{00000000-0005-0000-0000-00006C030000}"/>
    <cellStyle name="스타일 228" xfId="885" xr:uid="{00000000-0005-0000-0000-00006D030000}"/>
    <cellStyle name="스타일 229" xfId="886" xr:uid="{00000000-0005-0000-0000-00006E030000}"/>
    <cellStyle name="스타일 23" xfId="887" xr:uid="{00000000-0005-0000-0000-00006F030000}"/>
    <cellStyle name="스타일 230" xfId="888" xr:uid="{00000000-0005-0000-0000-000070030000}"/>
    <cellStyle name="스타일 231" xfId="889" xr:uid="{00000000-0005-0000-0000-000071030000}"/>
    <cellStyle name="스타일 232" xfId="890" xr:uid="{00000000-0005-0000-0000-000072030000}"/>
    <cellStyle name="스타일 233" xfId="891" xr:uid="{00000000-0005-0000-0000-000073030000}"/>
    <cellStyle name="스타일 234" xfId="892" xr:uid="{00000000-0005-0000-0000-000074030000}"/>
    <cellStyle name="스타일 235" xfId="893" xr:uid="{00000000-0005-0000-0000-000075030000}"/>
    <cellStyle name="스타일 236" xfId="894" xr:uid="{00000000-0005-0000-0000-000076030000}"/>
    <cellStyle name="스타일 237" xfId="895" xr:uid="{00000000-0005-0000-0000-000077030000}"/>
    <cellStyle name="스타일 238" xfId="896" xr:uid="{00000000-0005-0000-0000-000078030000}"/>
    <cellStyle name="스타일 239" xfId="897" xr:uid="{00000000-0005-0000-0000-000079030000}"/>
    <cellStyle name="스타일 24" xfId="898" xr:uid="{00000000-0005-0000-0000-00007A030000}"/>
    <cellStyle name="스타일 240" xfId="899" xr:uid="{00000000-0005-0000-0000-00007B030000}"/>
    <cellStyle name="스타일 241" xfId="900" xr:uid="{00000000-0005-0000-0000-00007C030000}"/>
    <cellStyle name="스타일 25" xfId="901" xr:uid="{00000000-0005-0000-0000-00007D030000}"/>
    <cellStyle name="스타일 26" xfId="902" xr:uid="{00000000-0005-0000-0000-00007E030000}"/>
    <cellStyle name="스타일 27" xfId="903" xr:uid="{00000000-0005-0000-0000-00007F030000}"/>
    <cellStyle name="스타일 28" xfId="904" xr:uid="{00000000-0005-0000-0000-000080030000}"/>
    <cellStyle name="스타일 29" xfId="905" xr:uid="{00000000-0005-0000-0000-000081030000}"/>
    <cellStyle name="스타일 3" xfId="906" xr:uid="{00000000-0005-0000-0000-000082030000}"/>
    <cellStyle name="스타일 30" xfId="907" xr:uid="{00000000-0005-0000-0000-000083030000}"/>
    <cellStyle name="스타일 31" xfId="908" xr:uid="{00000000-0005-0000-0000-000084030000}"/>
    <cellStyle name="스타일 32" xfId="909" xr:uid="{00000000-0005-0000-0000-000085030000}"/>
    <cellStyle name="스타일 33" xfId="910" xr:uid="{00000000-0005-0000-0000-000086030000}"/>
    <cellStyle name="스타일 34" xfId="911" xr:uid="{00000000-0005-0000-0000-000087030000}"/>
    <cellStyle name="스타일 35" xfId="912" xr:uid="{00000000-0005-0000-0000-000088030000}"/>
    <cellStyle name="스타일 36" xfId="913" xr:uid="{00000000-0005-0000-0000-000089030000}"/>
    <cellStyle name="스타일 37" xfId="914" xr:uid="{00000000-0005-0000-0000-00008A030000}"/>
    <cellStyle name="스타일 38" xfId="915" xr:uid="{00000000-0005-0000-0000-00008B030000}"/>
    <cellStyle name="스타일 39" xfId="916" xr:uid="{00000000-0005-0000-0000-00008C030000}"/>
    <cellStyle name="스타일 4" xfId="917" xr:uid="{00000000-0005-0000-0000-00008D030000}"/>
    <cellStyle name="스타일 40" xfId="918" xr:uid="{00000000-0005-0000-0000-00008E030000}"/>
    <cellStyle name="스타일 41" xfId="919" xr:uid="{00000000-0005-0000-0000-00008F030000}"/>
    <cellStyle name="스타일 42" xfId="920" xr:uid="{00000000-0005-0000-0000-000090030000}"/>
    <cellStyle name="스타일 43" xfId="921" xr:uid="{00000000-0005-0000-0000-000091030000}"/>
    <cellStyle name="스타일 44" xfId="922" xr:uid="{00000000-0005-0000-0000-000092030000}"/>
    <cellStyle name="스타일 45" xfId="923" xr:uid="{00000000-0005-0000-0000-000093030000}"/>
    <cellStyle name="스타일 46" xfId="924" xr:uid="{00000000-0005-0000-0000-000094030000}"/>
    <cellStyle name="스타일 47" xfId="925" xr:uid="{00000000-0005-0000-0000-000095030000}"/>
    <cellStyle name="스타일 48" xfId="926" xr:uid="{00000000-0005-0000-0000-000096030000}"/>
    <cellStyle name="스타일 49" xfId="927" xr:uid="{00000000-0005-0000-0000-000097030000}"/>
    <cellStyle name="스타일 5" xfId="928" xr:uid="{00000000-0005-0000-0000-000098030000}"/>
    <cellStyle name="스타일 50" xfId="929" xr:uid="{00000000-0005-0000-0000-000099030000}"/>
    <cellStyle name="스타일 51" xfId="930" xr:uid="{00000000-0005-0000-0000-00009A030000}"/>
    <cellStyle name="스타일 52" xfId="931" xr:uid="{00000000-0005-0000-0000-00009B030000}"/>
    <cellStyle name="스타일 53" xfId="932" xr:uid="{00000000-0005-0000-0000-00009C030000}"/>
    <cellStyle name="스타일 54" xfId="933" xr:uid="{00000000-0005-0000-0000-00009D030000}"/>
    <cellStyle name="스타일 55" xfId="934" xr:uid="{00000000-0005-0000-0000-00009E030000}"/>
    <cellStyle name="스타일 56" xfId="935" xr:uid="{00000000-0005-0000-0000-00009F030000}"/>
    <cellStyle name="스타일 57" xfId="936" xr:uid="{00000000-0005-0000-0000-0000A0030000}"/>
    <cellStyle name="스타일 58" xfId="937" xr:uid="{00000000-0005-0000-0000-0000A1030000}"/>
    <cellStyle name="스타일 59" xfId="938" xr:uid="{00000000-0005-0000-0000-0000A2030000}"/>
    <cellStyle name="스타일 6" xfId="939" xr:uid="{00000000-0005-0000-0000-0000A3030000}"/>
    <cellStyle name="스타일 60" xfId="940" xr:uid="{00000000-0005-0000-0000-0000A4030000}"/>
    <cellStyle name="스타일 61" xfId="941" xr:uid="{00000000-0005-0000-0000-0000A5030000}"/>
    <cellStyle name="스타일 62" xfId="942" xr:uid="{00000000-0005-0000-0000-0000A6030000}"/>
    <cellStyle name="스타일 63" xfId="943" xr:uid="{00000000-0005-0000-0000-0000A7030000}"/>
    <cellStyle name="스타일 64" xfId="944" xr:uid="{00000000-0005-0000-0000-0000A8030000}"/>
    <cellStyle name="스타일 65" xfId="945" xr:uid="{00000000-0005-0000-0000-0000A9030000}"/>
    <cellStyle name="스타일 66" xfId="946" xr:uid="{00000000-0005-0000-0000-0000AA030000}"/>
    <cellStyle name="스타일 67" xfId="947" xr:uid="{00000000-0005-0000-0000-0000AB030000}"/>
    <cellStyle name="스타일 68" xfId="948" xr:uid="{00000000-0005-0000-0000-0000AC030000}"/>
    <cellStyle name="스타일 69" xfId="949" xr:uid="{00000000-0005-0000-0000-0000AD030000}"/>
    <cellStyle name="스타일 7" xfId="950" xr:uid="{00000000-0005-0000-0000-0000AE030000}"/>
    <cellStyle name="스타일 70" xfId="951" xr:uid="{00000000-0005-0000-0000-0000AF030000}"/>
    <cellStyle name="스타일 71" xfId="952" xr:uid="{00000000-0005-0000-0000-0000B0030000}"/>
    <cellStyle name="스타일 72" xfId="953" xr:uid="{00000000-0005-0000-0000-0000B1030000}"/>
    <cellStyle name="스타일 73" xfId="954" xr:uid="{00000000-0005-0000-0000-0000B2030000}"/>
    <cellStyle name="스타일 74" xfId="955" xr:uid="{00000000-0005-0000-0000-0000B3030000}"/>
    <cellStyle name="스타일 75" xfId="956" xr:uid="{00000000-0005-0000-0000-0000B4030000}"/>
    <cellStyle name="스타일 76" xfId="957" xr:uid="{00000000-0005-0000-0000-0000B5030000}"/>
    <cellStyle name="스타일 77" xfId="958" xr:uid="{00000000-0005-0000-0000-0000B6030000}"/>
    <cellStyle name="스타일 78" xfId="959" xr:uid="{00000000-0005-0000-0000-0000B7030000}"/>
    <cellStyle name="스타일 79" xfId="960" xr:uid="{00000000-0005-0000-0000-0000B8030000}"/>
    <cellStyle name="스타일 8" xfId="961" xr:uid="{00000000-0005-0000-0000-0000B9030000}"/>
    <cellStyle name="스타일 80" xfId="962" xr:uid="{00000000-0005-0000-0000-0000BA030000}"/>
    <cellStyle name="스타일 81" xfId="963" xr:uid="{00000000-0005-0000-0000-0000BB030000}"/>
    <cellStyle name="스타일 82" xfId="964" xr:uid="{00000000-0005-0000-0000-0000BC030000}"/>
    <cellStyle name="스타일 83" xfId="965" xr:uid="{00000000-0005-0000-0000-0000BD030000}"/>
    <cellStyle name="스타일 84" xfId="966" xr:uid="{00000000-0005-0000-0000-0000BE030000}"/>
    <cellStyle name="스타일 85" xfId="967" xr:uid="{00000000-0005-0000-0000-0000BF030000}"/>
    <cellStyle name="스타일 86" xfId="968" xr:uid="{00000000-0005-0000-0000-0000C0030000}"/>
    <cellStyle name="스타일 87" xfId="969" xr:uid="{00000000-0005-0000-0000-0000C1030000}"/>
    <cellStyle name="스타일 88" xfId="970" xr:uid="{00000000-0005-0000-0000-0000C2030000}"/>
    <cellStyle name="스타일 89" xfId="971" xr:uid="{00000000-0005-0000-0000-0000C3030000}"/>
    <cellStyle name="스타일 9" xfId="972" xr:uid="{00000000-0005-0000-0000-0000C4030000}"/>
    <cellStyle name="스타일 90" xfId="973" xr:uid="{00000000-0005-0000-0000-0000C5030000}"/>
    <cellStyle name="스타일 91" xfId="974" xr:uid="{00000000-0005-0000-0000-0000C6030000}"/>
    <cellStyle name="스타일 92" xfId="975" xr:uid="{00000000-0005-0000-0000-0000C7030000}"/>
    <cellStyle name="스타일 93" xfId="976" xr:uid="{00000000-0005-0000-0000-0000C8030000}"/>
    <cellStyle name="스타일 94" xfId="977" xr:uid="{00000000-0005-0000-0000-0000C9030000}"/>
    <cellStyle name="스타일 95" xfId="978" xr:uid="{00000000-0005-0000-0000-0000CA030000}"/>
    <cellStyle name="스타일 96" xfId="979" xr:uid="{00000000-0005-0000-0000-0000CB030000}"/>
    <cellStyle name="스타일 97" xfId="980" xr:uid="{00000000-0005-0000-0000-0000CC030000}"/>
    <cellStyle name="스타일 98" xfId="981" xr:uid="{00000000-0005-0000-0000-0000CD030000}"/>
    <cellStyle name="스타일 99" xfId="982" xr:uid="{00000000-0005-0000-0000-0000CE030000}"/>
    <cellStyle name="안건회계법인" xfId="983" xr:uid="{00000000-0005-0000-0000-0000CF030000}"/>
    <cellStyle name="영호" xfId="984" xr:uid="{00000000-0005-0000-0000-0000D0030000}"/>
    <cellStyle name="원" xfId="985" xr:uid="{00000000-0005-0000-0000-0000D1030000}"/>
    <cellStyle name="유영" xfId="986" xr:uid="{00000000-0005-0000-0000-0000D2030000}"/>
    <cellStyle name="일정_K200창정비 (2)" xfId="987" xr:uid="{00000000-0005-0000-0000-0000D3030000}"/>
    <cellStyle name="자리수" xfId="988" xr:uid="{00000000-0005-0000-0000-0000D4030000}"/>
    <cellStyle name="자리수0" xfId="989" xr:uid="{00000000-0005-0000-0000-0000D5030000}"/>
    <cellStyle name="지정되지 않음" xfId="990" xr:uid="{00000000-0005-0000-0000-0000D6030000}"/>
    <cellStyle name="코드" xfId="991" xr:uid="{00000000-0005-0000-0000-0000D7030000}"/>
    <cellStyle name="콤마 " xfId="992" xr:uid="{00000000-0005-0000-0000-0000D8030000}"/>
    <cellStyle name="콤마 [0]" xfId="993" xr:uid="{00000000-0005-0000-0000-0000D9030000}"/>
    <cellStyle name="콤마 [2]" xfId="994" xr:uid="{00000000-0005-0000-0000-0000DA030000}"/>
    <cellStyle name="콤마[,]" xfId="995" xr:uid="{00000000-0005-0000-0000-0000DB030000}"/>
    <cellStyle name="콤마_  종  합  " xfId="996" xr:uid="{00000000-0005-0000-0000-0000DC030000}"/>
    <cellStyle name="퍼센트" xfId="997" xr:uid="{00000000-0005-0000-0000-0000DD030000}"/>
    <cellStyle name="표준" xfId="0" builtinId="0"/>
    <cellStyle name="표준 2" xfId="9" xr:uid="{00000000-0005-0000-0000-0000DF030000}"/>
    <cellStyle name="표준 2 2" xfId="1" xr:uid="{00000000-0005-0000-0000-0000E0030000}"/>
    <cellStyle name="표준 2 2 3" xfId="998" xr:uid="{00000000-0005-0000-0000-0000E1030000}"/>
    <cellStyle name="표준 3" xfId="999" xr:uid="{00000000-0005-0000-0000-0000E2030000}"/>
    <cellStyle name="표준 3 2" xfId="1000" xr:uid="{00000000-0005-0000-0000-0000E3030000}"/>
    <cellStyle name="표준 4" xfId="1001" xr:uid="{00000000-0005-0000-0000-0000E4030000}"/>
    <cellStyle name="표준 8" xfId="1002" xr:uid="{00000000-0005-0000-0000-0000E5030000}"/>
    <cellStyle name="표준_9901가로등(비아,사암로)" xfId="5" xr:uid="{00000000-0005-0000-0000-0000E6030000}"/>
    <cellStyle name="표준_9901광산가로등(운남교)" xfId="4" xr:uid="{00000000-0005-0000-0000-0000E7030000}"/>
    <cellStyle name="標準_Akia(F）-8" xfId="1003" xr:uid="{00000000-0005-0000-0000-0000E8030000}"/>
    <cellStyle name="표준_plAN" xfId="7" xr:uid="{00000000-0005-0000-0000-0000E9030000}"/>
    <cellStyle name="표준_내역서표지" xfId="2" xr:uid="{00000000-0005-0000-0000-0000EA030000}"/>
    <cellStyle name="표준_보성농협마트2차변경" xfId="8" xr:uid="{00000000-0005-0000-0000-0000EB030000}"/>
    <cellStyle name="표준1" xfId="1004" xr:uid="{00000000-0005-0000-0000-0000EC030000}"/>
    <cellStyle name="표준2" xfId="1005" xr:uid="{00000000-0005-0000-0000-0000ED030000}"/>
    <cellStyle name="표쥰" xfId="1006" xr:uid="{00000000-0005-0000-0000-0000EE030000}"/>
    <cellStyle name="합계" xfId="1007" xr:uid="{00000000-0005-0000-0000-0000EF030000}"/>
    <cellStyle name="합산" xfId="1008" xr:uid="{00000000-0005-0000-0000-0000F0030000}"/>
    <cellStyle name="화폐기호" xfId="1009" xr:uid="{00000000-0005-0000-0000-0000F1030000}"/>
    <cellStyle name="화폐기호0" xfId="1010" xr:uid="{00000000-0005-0000-0000-0000F2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MicrosoftEdgeDownloads/444d8364-7d65-4bc3-81ee-840a98d4a602/ems%20&#51089;&#50629;/&#51204;&#45224;&#44305;&#51452;&#53685;&#54633;&#53945;&#48324;&#49884;&#51032;&#54924;%20&#44305;&#51452;&#52397;&#49324;%20&#54872;&#44221;&#44060;&#49440;%20&#49548;&#48169;&#44277;&#49324;(&#49548;&#48169;&#44592;&#44228;)-26073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MicrosoftEdgeDownloads/444d8364-7d65-4bc3-81ee-840a98d4a602/ems%20&#51089;&#50629;/&#51204;&#45224;&#44305;&#51452;&#53685;&#54633;&#53945;&#48324;&#49884;&#51032;&#54924;%20&#44305;&#51452;&#52397;&#49324;%20&#54872;&#44221;&#44060;&#49440;%20&#49548;&#48169;&#44277;&#49324;(&#49548;&#48169;&#51204;&#44592;)-2607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-MF"/>
      <sheetName val="공종별집계표-MF"/>
      <sheetName val="공종별내역서-MF"/>
      <sheetName val="공량산출근거서-MF"/>
      <sheetName val="일위대가목록-MF"/>
      <sheetName val="일위대가-MF"/>
      <sheetName val="단가대비표-MF"/>
      <sheetName val="공량설정"/>
      <sheetName val=" 공사설정 "/>
      <sheetName val="Sheet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>
        <row r="2">
          <cell r="B2">
            <v>100</v>
          </cell>
        </row>
        <row r="3">
          <cell r="C3">
            <v>0</v>
          </cell>
        </row>
        <row r="4">
          <cell r="C4">
            <v>0</v>
          </cell>
        </row>
        <row r="5">
          <cell r="B5">
            <v>100</v>
          </cell>
        </row>
        <row r="6">
          <cell r="C6">
            <v>0</v>
          </cell>
        </row>
        <row r="7">
          <cell r="C7">
            <v>0</v>
          </cell>
        </row>
        <row r="8">
          <cell r="B8">
            <v>100</v>
          </cell>
        </row>
        <row r="9">
          <cell r="C9">
            <v>0</v>
          </cell>
        </row>
        <row r="10">
          <cell r="C10">
            <v>0</v>
          </cell>
        </row>
      </sheetData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-EF"/>
      <sheetName val="공종별집계표-EF"/>
      <sheetName val="공종별내역서-EF"/>
      <sheetName val="공량산출근거서-EF"/>
      <sheetName val="일위대가목록-EF"/>
      <sheetName val="일위대가-EF"/>
      <sheetName val="단가대비표-EF"/>
      <sheetName val="공량설정"/>
      <sheetName val=" 공사설정 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B2">
            <v>100</v>
          </cell>
        </row>
        <row r="3">
          <cell r="C3">
            <v>0</v>
          </cell>
        </row>
        <row r="4">
          <cell r="B4">
            <v>100</v>
          </cell>
        </row>
        <row r="5">
          <cell r="C5">
            <v>0</v>
          </cell>
        </row>
        <row r="6">
          <cell r="B6">
            <v>100</v>
          </cell>
        </row>
        <row r="7">
          <cell r="C7">
            <v>0</v>
          </cell>
        </row>
        <row r="8">
          <cell r="C8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514"/>
  <sheetViews>
    <sheetView showZeros="0" view="pageBreakPreview" topLeftCell="A58" zoomScaleNormal="100" zoomScaleSheetLayoutView="100" workbookViewId="0">
      <selection activeCell="A11" sqref="A11:R12"/>
    </sheetView>
  </sheetViews>
  <sheetFormatPr defaultRowHeight="14.25"/>
  <cols>
    <col min="1" max="1" width="6.5" style="17" customWidth="1"/>
    <col min="2" max="2" width="6.5" style="18" customWidth="1"/>
    <col min="3" max="3" width="6.5" style="19" customWidth="1"/>
    <col min="4" max="9" width="6.5" style="18" customWidth="1"/>
    <col min="10" max="15" width="6.5" style="17" customWidth="1"/>
    <col min="16" max="16" width="6.375" style="17" customWidth="1"/>
    <col min="17" max="17" width="8.75" style="17" customWidth="1"/>
    <col min="18" max="18" width="6.5" style="17" customWidth="1"/>
    <col min="19" max="25" width="9" style="17"/>
    <col min="26" max="26" width="17.375" style="17" bestFit="1" customWidth="1"/>
    <col min="27" max="16384" width="9" style="17"/>
  </cols>
  <sheetData>
    <row r="1" spans="1:18" ht="21" customHeight="1"/>
    <row r="2" spans="1:18" ht="21" customHeight="1"/>
    <row r="3" spans="1:18" ht="21" customHeight="1">
      <c r="B3" s="20"/>
    </row>
    <row r="4" spans="1:18" ht="21" customHeight="1">
      <c r="A4" s="139" t="s">
        <v>145</v>
      </c>
      <c r="B4" s="139"/>
      <c r="C4" s="139"/>
      <c r="D4" s="139"/>
    </row>
    <row r="5" spans="1:18" ht="21" customHeight="1"/>
    <row r="6" spans="1:18" ht="21" customHeight="1"/>
    <row r="7" spans="1:18" ht="21" customHeight="1">
      <c r="A7" s="140" t="s">
        <v>788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</row>
    <row r="8" spans="1:18" ht="21" customHeight="1">
      <c r="A8" s="141"/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</row>
    <row r="9" spans="1:18" ht="21" customHeight="1">
      <c r="A9" s="142" t="s">
        <v>789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2"/>
      <c r="N9" s="142"/>
      <c r="O9" s="142"/>
      <c r="P9" s="142"/>
      <c r="Q9" s="142"/>
      <c r="R9" s="142"/>
    </row>
    <row r="10" spans="1:18" ht="21" customHeight="1">
      <c r="A10" s="142"/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2"/>
      <c r="P10" s="142"/>
      <c r="Q10" s="142"/>
      <c r="R10" s="142"/>
    </row>
    <row r="11" spans="1:18" ht="21" customHeight="1">
      <c r="A11" s="143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</row>
    <row r="12" spans="1:18" ht="21" customHeight="1">
      <c r="A12" s="143"/>
      <c r="B12" s="143"/>
      <c r="C12" s="143"/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</row>
    <row r="13" spans="1:18" ht="21" customHeight="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21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21" customHeight="1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21" customHeigh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21" customHeight="1"/>
    <row r="18" spans="1:18" ht="21" customHeight="1"/>
    <row r="19" spans="1:18" ht="21" customHeight="1"/>
    <row r="20" spans="1:18" ht="21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21" customHeight="1">
      <c r="A21" s="143"/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</row>
    <row r="22" spans="1:18" ht="21" customHeight="1">
      <c r="A22" s="143"/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</row>
    <row r="23" spans="1:18" ht="21" customHeight="1">
      <c r="A23" s="139"/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</row>
    <row r="24" spans="1:18" ht="21" customHeight="1"/>
    <row r="25" spans="1:18" ht="21" customHeight="1"/>
    <row r="26" spans="1:18" ht="21" customHeight="1"/>
    <row r="27" spans="1:18" ht="21" customHeight="1"/>
    <row r="28" spans="1:18" ht="21" customHeight="1"/>
    <row r="29" spans="1:18" ht="21" customHeight="1">
      <c r="A29" s="144" t="s">
        <v>121</v>
      </c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</row>
    <row r="30" spans="1:18" ht="21" customHeight="1">
      <c r="A30" s="145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</row>
    <row r="31" spans="1:18" ht="21" customHeight="1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</row>
    <row r="32" spans="1:18" ht="21" customHeight="1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</row>
    <row r="33" spans="1:18" ht="21" customHeight="1">
      <c r="A33" s="146" t="s">
        <v>122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</row>
    <row r="34" spans="1:18" ht="21" customHeight="1">
      <c r="A34" s="146"/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</row>
    <row r="35" spans="1:18" ht="21" customHeight="1">
      <c r="A35" s="146" t="s">
        <v>123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</row>
    <row r="36" spans="1:18" ht="21" customHeight="1">
      <c r="A36" s="146"/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</row>
    <row r="37" spans="1:18" ht="21" customHeight="1">
      <c r="A37" s="146" t="s">
        <v>124</v>
      </c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</row>
    <row r="38" spans="1:18" ht="21" customHeight="1">
      <c r="A38" s="146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</row>
    <row r="39" spans="1:18" ht="21" customHeight="1">
      <c r="A39" s="146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</row>
    <row r="40" spans="1:18" ht="21" customHeight="1">
      <c r="A40" s="146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</row>
    <row r="41" spans="1:18" ht="21" customHeight="1">
      <c r="B41" s="17"/>
      <c r="C41" s="17"/>
      <c r="D41" s="17"/>
      <c r="E41" s="17"/>
      <c r="F41" s="17"/>
      <c r="G41" s="17"/>
      <c r="H41" s="17"/>
      <c r="I41" s="17"/>
    </row>
    <row r="42" spans="1:18" ht="21" customHeight="1">
      <c r="B42" s="17"/>
      <c r="C42" s="17"/>
      <c r="D42" s="17"/>
      <c r="E42" s="17"/>
      <c r="F42" s="17"/>
      <c r="G42" s="17"/>
      <c r="H42" s="17"/>
      <c r="I42" s="17"/>
    </row>
    <row r="43" spans="1:18" ht="21" customHeight="1">
      <c r="B43" s="17"/>
      <c r="C43" s="17"/>
      <c r="D43" s="17"/>
      <c r="E43" s="17"/>
      <c r="F43" s="17"/>
      <c r="G43" s="17"/>
      <c r="H43" s="17"/>
      <c r="I43" s="17"/>
    </row>
    <row r="44" spans="1:18" ht="21" customHeight="1">
      <c r="B44" s="17"/>
      <c r="C44" s="17"/>
      <c r="D44" s="17"/>
      <c r="E44" s="17"/>
      <c r="F44" s="17"/>
      <c r="G44" s="17"/>
      <c r="H44" s="17"/>
      <c r="I44" s="17"/>
    </row>
    <row r="45" spans="1:18" ht="21" customHeight="1">
      <c r="B45" s="17"/>
      <c r="C45" s="17"/>
      <c r="D45" s="17"/>
      <c r="E45" s="17"/>
      <c r="F45" s="17"/>
      <c r="G45" s="17"/>
      <c r="H45" s="17"/>
      <c r="I45" s="17"/>
    </row>
    <row r="46" spans="1:18" ht="21" customHeight="1">
      <c r="B46" s="17"/>
      <c r="C46" s="17"/>
      <c r="D46" s="17"/>
      <c r="E46" s="17"/>
      <c r="F46" s="17"/>
      <c r="G46" s="17"/>
      <c r="H46" s="17"/>
      <c r="I46" s="17"/>
    </row>
    <row r="47" spans="1:18" ht="21" customHeight="1">
      <c r="B47" s="17"/>
      <c r="C47" s="17"/>
      <c r="D47" s="17"/>
      <c r="E47" s="17"/>
      <c r="F47" s="17"/>
      <c r="G47" s="17"/>
      <c r="H47" s="17"/>
      <c r="I47" s="17"/>
    </row>
    <row r="48" spans="1:18" ht="21" customHeight="1">
      <c r="B48" s="17"/>
      <c r="C48" s="17"/>
      <c r="D48" s="17"/>
      <c r="E48" s="17"/>
      <c r="F48" s="17"/>
      <c r="G48" s="17"/>
      <c r="H48" s="17"/>
      <c r="I48" s="17"/>
    </row>
    <row r="49" spans="1:18" ht="21" customHeight="1"/>
    <row r="50" spans="1:18" ht="21" customHeight="1"/>
    <row r="51" spans="1:18" ht="21" customHeight="1">
      <c r="B51" s="20"/>
    </row>
    <row r="52" spans="1:18" ht="21" customHeight="1">
      <c r="A52" s="139" t="str">
        <f>A4</f>
        <v>2026 . 07.</v>
      </c>
      <c r="B52" s="139"/>
      <c r="C52" s="139"/>
      <c r="D52" s="139"/>
    </row>
    <row r="53" spans="1:18" ht="21" customHeight="1"/>
    <row r="54" spans="1:18" ht="21" customHeight="1"/>
    <row r="55" spans="1:18" ht="21" customHeight="1">
      <c r="A55" s="140" t="str">
        <f>A7</f>
        <v>전남광주통합특별시의회 광주청사 환경개선공사</v>
      </c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</row>
    <row r="56" spans="1:18" ht="21" customHeight="1">
      <c r="A56" s="141"/>
      <c r="B56" s="141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</row>
    <row r="57" spans="1:18" ht="21" customHeight="1">
      <c r="A57" s="142" t="str">
        <f>A9</f>
        <v>(소방)</v>
      </c>
      <c r="B57" s="142"/>
      <c r="C57" s="142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</row>
    <row r="58" spans="1:18" ht="21" customHeight="1">
      <c r="A58" s="142"/>
      <c r="B58" s="142"/>
      <c r="C58" s="142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</row>
    <row r="59" spans="1:18" ht="21" customHeight="1">
      <c r="A59" s="143" t="s">
        <v>125</v>
      </c>
      <c r="B59" s="143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</row>
    <row r="60" spans="1:18" ht="21" customHeight="1">
      <c r="A60" s="143"/>
      <c r="B60" s="143"/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</row>
    <row r="61" spans="1:18" ht="21" customHeight="1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21" customHeight="1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21" customHeight="1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21" customHeight="1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21" customHeight="1"/>
    <row r="66" spans="1:18" ht="21" customHeight="1"/>
    <row r="67" spans="1:18" ht="21" customHeight="1"/>
    <row r="68" spans="1:18" ht="21" customHeight="1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21" customHeight="1">
      <c r="A69" s="143"/>
      <c r="B69" s="143"/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3"/>
    </row>
    <row r="70" spans="1:18" ht="21" customHeight="1">
      <c r="A70" s="143"/>
      <c r="B70" s="143"/>
      <c r="C70" s="143"/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3"/>
    </row>
    <row r="71" spans="1:18" ht="21" customHeight="1">
      <c r="A71" s="139"/>
      <c r="B71" s="139"/>
      <c r="C71" s="139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39"/>
    </row>
    <row r="72" spans="1:18" ht="21" customHeight="1"/>
    <row r="73" spans="1:18" ht="21" customHeight="1">
      <c r="B73" s="17"/>
      <c r="C73" s="17"/>
      <c r="D73" s="17"/>
      <c r="E73" s="17"/>
      <c r="F73" s="17"/>
      <c r="G73" s="17"/>
      <c r="H73" s="17"/>
      <c r="I73" s="17"/>
    </row>
    <row r="74" spans="1:18" ht="21" customHeight="1">
      <c r="B74" s="17"/>
      <c r="C74" s="17"/>
      <c r="D74" s="17"/>
      <c r="E74" s="17"/>
      <c r="F74" s="17"/>
      <c r="G74" s="17"/>
      <c r="H74" s="17"/>
      <c r="I74" s="17"/>
    </row>
    <row r="75" spans="1:18" ht="21" customHeight="1">
      <c r="B75" s="17"/>
      <c r="C75" s="17"/>
      <c r="D75" s="17"/>
      <c r="E75" s="17"/>
      <c r="F75" s="17"/>
      <c r="G75" s="17"/>
      <c r="H75" s="17"/>
      <c r="I75" s="17"/>
    </row>
    <row r="76" spans="1:18" ht="21" customHeight="1">
      <c r="B76" s="17"/>
      <c r="C76" s="17"/>
      <c r="D76" s="17"/>
      <c r="E76" s="17"/>
      <c r="F76" s="17"/>
      <c r="G76" s="17"/>
      <c r="H76" s="17"/>
      <c r="I76" s="17"/>
    </row>
    <row r="77" spans="1:18" ht="21" customHeight="1">
      <c r="B77" s="17"/>
      <c r="C77" s="17"/>
      <c r="D77" s="17"/>
      <c r="E77" s="17"/>
      <c r="F77" s="17"/>
      <c r="G77" s="17"/>
      <c r="H77" s="17"/>
      <c r="I77" s="17"/>
    </row>
    <row r="78" spans="1:18" ht="21" customHeight="1">
      <c r="B78" s="17"/>
      <c r="C78" s="17"/>
      <c r="D78" s="17"/>
      <c r="E78" s="17"/>
      <c r="F78" s="17"/>
      <c r="G78" s="17"/>
      <c r="H78" s="17"/>
      <c r="I78" s="17"/>
    </row>
    <row r="79" spans="1:18" ht="21" customHeight="1">
      <c r="B79" s="17"/>
      <c r="C79" s="17"/>
      <c r="D79" s="17"/>
      <c r="E79" s="17"/>
      <c r="F79" s="17"/>
      <c r="G79" s="17"/>
      <c r="H79" s="17"/>
      <c r="I79" s="17"/>
    </row>
    <row r="80" spans="1:18" ht="21" customHeight="1">
      <c r="B80" s="17"/>
      <c r="C80" s="17"/>
      <c r="D80" s="17"/>
      <c r="E80" s="17"/>
      <c r="F80" s="17"/>
      <c r="G80" s="17"/>
      <c r="H80" s="17"/>
      <c r="I80" s="17"/>
    </row>
    <row r="81" s="17" customFormat="1" ht="21" customHeight="1"/>
    <row r="82" s="17" customFormat="1" ht="21" customHeight="1"/>
    <row r="83" s="17" customFormat="1" ht="21" customHeight="1"/>
    <row r="84" s="17" customFormat="1" ht="21" customHeight="1"/>
    <row r="85" s="17" customFormat="1" ht="21" customHeight="1"/>
    <row r="86" s="17" customFormat="1" ht="21" customHeight="1"/>
    <row r="87" s="17" customFormat="1" ht="21" customHeight="1"/>
    <row r="88" s="17" customFormat="1" ht="21" customHeight="1"/>
    <row r="89" s="17" customFormat="1" ht="21" customHeight="1"/>
    <row r="90" s="17" customFormat="1" ht="21" customHeight="1"/>
    <row r="91" s="17" customFormat="1" ht="21" customHeight="1"/>
    <row r="92" s="17" customFormat="1" ht="21" customHeight="1"/>
    <row r="93" s="17" customFormat="1" ht="21" customHeight="1"/>
    <row r="94" s="17" customFormat="1" ht="21" customHeight="1"/>
    <row r="95" s="17" customFormat="1" ht="21" customHeight="1"/>
    <row r="96" s="17" customFormat="1" ht="21" customHeight="1"/>
    <row r="97" s="17" customFormat="1" ht="21" customHeight="1"/>
    <row r="98" s="17" customFormat="1" ht="21" customHeight="1"/>
    <row r="99" s="17" customFormat="1" ht="21" customHeight="1"/>
    <row r="100" s="17" customFormat="1" ht="21" customHeight="1"/>
    <row r="101" s="17" customFormat="1" ht="21" customHeight="1"/>
    <row r="102" s="17" customFormat="1" ht="21" customHeight="1"/>
    <row r="103" s="17" customFormat="1" ht="21" customHeight="1"/>
    <row r="104" s="17" customFormat="1" ht="21" customHeight="1"/>
    <row r="105" s="17" customFormat="1" ht="21" customHeight="1"/>
    <row r="106" s="17" customFormat="1" ht="21" customHeight="1"/>
    <row r="107" s="17" customFormat="1" ht="21" customHeight="1"/>
    <row r="108" s="17" customFormat="1" ht="21" customHeight="1"/>
    <row r="109" s="17" customFormat="1" ht="21" customHeight="1"/>
    <row r="110" s="17" customFormat="1" ht="21" customHeight="1"/>
    <row r="111" s="17" customFormat="1" ht="21" customHeight="1"/>
    <row r="112" s="17" customFormat="1" ht="21" customHeight="1"/>
    <row r="113" s="17" customFormat="1" ht="21" customHeight="1"/>
    <row r="114" s="17" customFormat="1" ht="21" customHeight="1"/>
    <row r="115" s="17" customFormat="1" ht="21" customHeight="1"/>
    <row r="116" s="17" customFormat="1" ht="21" customHeight="1"/>
    <row r="117" s="17" customFormat="1" ht="21" customHeight="1"/>
    <row r="118" s="17" customFormat="1" ht="21" customHeight="1"/>
    <row r="119" s="17" customFormat="1" ht="21" customHeight="1"/>
    <row r="120" s="17" customFormat="1" ht="21" customHeight="1"/>
    <row r="121" s="17" customFormat="1" ht="21" customHeight="1"/>
    <row r="122" s="17" customFormat="1" ht="21" customHeight="1"/>
    <row r="123" s="17" customFormat="1" ht="21" customHeight="1"/>
    <row r="124" s="17" customFormat="1" ht="21" customHeight="1"/>
    <row r="125" s="17" customFormat="1" ht="21" customHeight="1"/>
    <row r="126" s="17" customFormat="1" ht="21" customHeight="1"/>
    <row r="127" s="17" customFormat="1" ht="21" customHeight="1"/>
    <row r="128" s="17" customFormat="1" ht="21" customHeight="1"/>
    <row r="129" s="17" customFormat="1" ht="21" customHeight="1"/>
    <row r="130" s="17" customFormat="1" ht="21" customHeight="1"/>
    <row r="131" s="17" customFormat="1" ht="21" customHeight="1"/>
    <row r="132" s="17" customFormat="1" ht="21" customHeight="1"/>
    <row r="133" s="17" customFormat="1" ht="21" customHeight="1"/>
    <row r="134" s="17" customFormat="1" ht="21" customHeight="1"/>
    <row r="135" s="17" customFormat="1" ht="21" customHeight="1"/>
    <row r="136" s="17" customFormat="1" ht="21" customHeight="1"/>
    <row r="137" s="17" customFormat="1" ht="21" customHeight="1"/>
    <row r="138" s="17" customFormat="1" ht="21" customHeight="1"/>
    <row r="139" s="17" customFormat="1" ht="21" customHeight="1"/>
    <row r="140" s="17" customFormat="1" ht="21" customHeight="1"/>
    <row r="141" s="17" customFormat="1" ht="21" customHeight="1"/>
    <row r="142" s="17" customFormat="1" ht="21" customHeight="1"/>
    <row r="143" s="17" customFormat="1" ht="21" customHeight="1"/>
    <row r="144" s="17" customFormat="1" ht="21" customHeight="1"/>
    <row r="145" s="17" customFormat="1" ht="21" customHeight="1"/>
    <row r="146" s="17" customFormat="1" ht="21" customHeight="1"/>
    <row r="147" s="17" customFormat="1" ht="21" customHeight="1"/>
    <row r="148" s="17" customFormat="1" ht="21" customHeight="1"/>
    <row r="149" s="17" customFormat="1" ht="21" customHeight="1"/>
    <row r="150" s="17" customFormat="1" ht="21" customHeight="1"/>
    <row r="151" s="17" customFormat="1" ht="21" customHeight="1"/>
    <row r="152" s="17" customFormat="1" ht="21" customHeight="1"/>
    <row r="153" s="17" customFormat="1" ht="21" customHeight="1"/>
    <row r="154" s="17" customFormat="1" ht="21" customHeight="1"/>
    <row r="155" s="17" customFormat="1" ht="21" customHeight="1"/>
    <row r="156" s="17" customFormat="1" ht="21" customHeight="1"/>
    <row r="157" s="17" customFormat="1" ht="21" customHeight="1"/>
    <row r="158" s="17" customFormat="1" ht="21" customHeight="1"/>
    <row r="159" s="17" customFormat="1" ht="21" customHeight="1"/>
    <row r="160" s="17" customFormat="1" ht="21" customHeight="1"/>
    <row r="161" s="17" customFormat="1" ht="21" customHeight="1"/>
    <row r="162" s="17" customFormat="1" ht="21" customHeight="1"/>
    <row r="163" s="17" customFormat="1" ht="21" customHeight="1"/>
    <row r="164" s="17" customFormat="1" ht="21" customHeight="1"/>
    <row r="165" s="17" customFormat="1" ht="21" customHeight="1"/>
    <row r="166" s="17" customFormat="1" ht="21" customHeight="1"/>
    <row r="167" s="17" customFormat="1" ht="21" customHeight="1"/>
    <row r="168" s="17" customFormat="1" ht="21" customHeight="1"/>
    <row r="169" s="17" customFormat="1" ht="21" customHeight="1"/>
    <row r="170" s="17" customFormat="1" ht="21" customHeight="1"/>
    <row r="171" s="17" customFormat="1" ht="21" customHeight="1"/>
    <row r="172" s="17" customFormat="1" ht="21" customHeight="1"/>
    <row r="173" s="17" customFormat="1" ht="21" customHeight="1"/>
    <row r="174" s="17" customFormat="1" ht="21" customHeight="1"/>
    <row r="175" s="17" customFormat="1" ht="21" customHeight="1"/>
    <row r="176" s="17" customFormat="1" ht="21" customHeight="1"/>
    <row r="177" s="17" customFormat="1" ht="21" customHeight="1"/>
    <row r="178" s="17" customFormat="1" ht="21" customHeight="1"/>
    <row r="179" s="17" customFormat="1" ht="21" customHeight="1"/>
    <row r="180" s="17" customFormat="1" ht="21" customHeight="1"/>
    <row r="181" s="17" customFormat="1" ht="21" customHeight="1"/>
    <row r="182" s="17" customFormat="1" ht="21" customHeight="1"/>
    <row r="183" s="17" customFormat="1" ht="21" customHeight="1"/>
    <row r="184" s="17" customFormat="1" ht="21" customHeight="1"/>
    <row r="185" s="17" customFormat="1" ht="21" customHeight="1"/>
    <row r="186" s="17" customFormat="1" ht="21" customHeight="1"/>
    <row r="187" s="17" customFormat="1" ht="21" customHeight="1"/>
    <row r="188" s="17" customFormat="1" ht="21" customHeight="1"/>
    <row r="189" s="17" customFormat="1" ht="21" customHeight="1"/>
    <row r="190" s="17" customFormat="1" ht="21" customHeight="1"/>
    <row r="191" s="17" customFormat="1" ht="21" customHeight="1"/>
    <row r="192" s="17" customFormat="1" ht="21" customHeight="1"/>
    <row r="193" s="17" customFormat="1" ht="21" customHeight="1"/>
    <row r="194" s="17" customFormat="1" ht="21" customHeight="1"/>
    <row r="195" s="17" customFormat="1" ht="21" customHeight="1"/>
    <row r="196" s="17" customFormat="1" ht="21" customHeight="1"/>
    <row r="197" s="17" customFormat="1" ht="21" customHeight="1"/>
    <row r="198" s="17" customFormat="1" ht="21" customHeight="1"/>
    <row r="199" s="17" customFormat="1" ht="21" customHeight="1"/>
    <row r="200" s="17" customFormat="1" ht="21" customHeight="1"/>
    <row r="201" s="17" customFormat="1" ht="21" customHeight="1"/>
    <row r="202" s="17" customFormat="1" ht="21" customHeight="1"/>
    <row r="203" s="17" customFormat="1" ht="21" customHeight="1"/>
    <row r="204" s="17" customFormat="1" ht="21" customHeight="1"/>
    <row r="205" s="17" customFormat="1" ht="21" customHeight="1"/>
    <row r="206" s="17" customFormat="1" ht="21" customHeight="1"/>
    <row r="207" s="17" customFormat="1" ht="21" customHeight="1"/>
    <row r="208" s="17" customFormat="1" ht="21" customHeight="1"/>
    <row r="209" s="17" customFormat="1" ht="21" customHeight="1"/>
    <row r="210" s="17" customFormat="1" ht="21" customHeight="1"/>
    <row r="211" s="17" customFormat="1" ht="21" customHeight="1"/>
    <row r="212" s="17" customFormat="1" ht="21" customHeight="1"/>
    <row r="213" s="17" customFormat="1" ht="21" customHeight="1"/>
    <row r="214" s="17" customFormat="1" ht="21" customHeight="1"/>
    <row r="215" s="17" customFormat="1" ht="21" customHeight="1"/>
    <row r="216" s="17" customFormat="1" ht="21" customHeight="1"/>
    <row r="217" s="17" customFormat="1" ht="21" customHeight="1"/>
    <row r="218" s="17" customFormat="1" ht="21" customHeight="1"/>
    <row r="219" s="17" customFormat="1" ht="21" customHeight="1"/>
    <row r="220" s="17" customFormat="1" ht="21" customHeight="1"/>
    <row r="221" s="17" customFormat="1" ht="21" customHeight="1"/>
    <row r="222" s="17" customFormat="1" ht="21" customHeight="1"/>
    <row r="223" s="17" customFormat="1" ht="21" customHeight="1"/>
    <row r="224" s="17" customFormat="1" ht="21" customHeight="1"/>
    <row r="225" s="17" customFormat="1" ht="21" customHeight="1"/>
    <row r="226" s="17" customFormat="1" ht="21" customHeight="1"/>
    <row r="227" s="17" customFormat="1" ht="21" customHeight="1"/>
    <row r="228" s="17" customFormat="1" ht="21" customHeight="1"/>
    <row r="229" s="17" customFormat="1" ht="21" customHeight="1"/>
    <row r="230" s="17" customFormat="1" ht="21" customHeight="1"/>
    <row r="231" s="17" customFormat="1" ht="21" customHeight="1"/>
    <row r="232" s="17" customFormat="1" ht="21" customHeight="1"/>
    <row r="233" s="17" customFormat="1" ht="21" customHeight="1"/>
    <row r="234" s="17" customFormat="1" ht="21" customHeight="1"/>
    <row r="235" s="17" customFormat="1" ht="21" customHeight="1"/>
    <row r="236" s="17" customFormat="1" ht="21" customHeight="1"/>
    <row r="237" s="17" customFormat="1" ht="21" customHeight="1"/>
    <row r="238" s="17" customFormat="1" ht="21" customHeight="1"/>
    <row r="239" s="17" customFormat="1" ht="21" customHeight="1"/>
    <row r="240" s="17" customFormat="1" ht="21" customHeight="1"/>
    <row r="241" s="17" customFormat="1" ht="21" customHeight="1"/>
    <row r="242" s="17" customFormat="1" ht="21" customHeight="1"/>
    <row r="243" s="17" customFormat="1" ht="21" customHeight="1"/>
    <row r="244" s="17" customFormat="1" ht="21" customHeight="1"/>
    <row r="245" s="17" customFormat="1" ht="21" customHeight="1"/>
    <row r="246" s="17" customFormat="1" ht="21" customHeight="1"/>
    <row r="247" s="17" customFormat="1" ht="21" customHeight="1"/>
    <row r="248" s="17" customFormat="1" ht="21" customHeight="1"/>
    <row r="249" s="17" customFormat="1" ht="21" customHeight="1"/>
    <row r="250" s="17" customFormat="1" ht="21" customHeight="1"/>
    <row r="251" s="17" customFormat="1" ht="21" customHeight="1"/>
    <row r="252" s="17" customFormat="1" ht="21" customHeight="1"/>
    <row r="253" s="17" customFormat="1" ht="21" customHeight="1"/>
    <row r="254" s="17" customFormat="1" ht="21" customHeight="1"/>
    <row r="255" s="17" customFormat="1" ht="21" customHeight="1"/>
    <row r="256" s="17" customFormat="1" ht="21" customHeight="1"/>
    <row r="257" s="17" customFormat="1" ht="21" customHeight="1"/>
    <row r="258" s="17" customFormat="1" ht="21" customHeight="1"/>
    <row r="259" s="17" customFormat="1" ht="21" customHeight="1"/>
    <row r="260" s="17" customFormat="1" ht="21" customHeight="1"/>
    <row r="261" s="17" customFormat="1" ht="21" customHeight="1"/>
    <row r="262" s="17" customFormat="1" ht="21" customHeight="1"/>
    <row r="263" s="17" customFormat="1" ht="21" customHeight="1"/>
    <row r="264" s="17" customFormat="1" ht="21" customHeight="1"/>
    <row r="265" s="17" customFormat="1" ht="21" customHeight="1"/>
    <row r="266" s="17" customFormat="1" ht="21" customHeight="1"/>
    <row r="267" s="17" customFormat="1" ht="21" customHeight="1"/>
    <row r="268" s="17" customFormat="1" ht="21" customHeight="1"/>
    <row r="269" s="17" customFormat="1" ht="21" customHeight="1"/>
    <row r="270" s="17" customFormat="1" ht="21" customHeight="1"/>
    <row r="271" s="17" customFormat="1" ht="21" customHeight="1"/>
    <row r="272" s="17" customFormat="1" ht="21" customHeight="1"/>
    <row r="273" s="17" customFormat="1" ht="21" customHeight="1"/>
    <row r="274" s="17" customFormat="1" ht="21" customHeight="1"/>
    <row r="275" s="17" customFormat="1" ht="21" customHeight="1"/>
    <row r="276" s="17" customFormat="1" ht="21" customHeight="1"/>
    <row r="277" s="17" customFormat="1" ht="21" customHeight="1"/>
    <row r="278" s="17" customFormat="1" ht="21" customHeight="1"/>
    <row r="279" s="17" customFormat="1" ht="21" customHeight="1"/>
    <row r="280" s="17" customFormat="1" ht="21" customHeight="1"/>
    <row r="281" s="17" customFormat="1" ht="21" customHeight="1"/>
    <row r="282" s="17" customFormat="1" ht="21" customHeight="1"/>
    <row r="283" s="17" customFormat="1" ht="21" customHeight="1"/>
    <row r="284" s="17" customFormat="1" ht="21" customHeight="1"/>
    <row r="285" s="17" customFormat="1" ht="21" customHeight="1"/>
    <row r="286" s="17" customFormat="1" ht="21" customHeight="1"/>
    <row r="287" s="17" customFormat="1" ht="21" customHeight="1"/>
    <row r="288" s="17" customFormat="1" ht="21" customHeight="1"/>
    <row r="289" s="17" customFormat="1" ht="21" customHeight="1"/>
    <row r="290" s="17" customFormat="1" ht="21" customHeight="1"/>
    <row r="291" s="17" customFormat="1" ht="21" customHeight="1"/>
    <row r="292" s="17" customFormat="1" ht="21" customHeight="1"/>
    <row r="293" s="17" customFormat="1" ht="21" customHeight="1"/>
    <row r="294" s="17" customFormat="1" ht="21" customHeight="1"/>
    <row r="295" s="17" customFormat="1" ht="21" customHeight="1"/>
    <row r="296" s="17" customFormat="1" ht="21" customHeight="1"/>
    <row r="297" s="17" customFormat="1" ht="21" customHeight="1"/>
    <row r="298" s="17" customFormat="1" ht="21" customHeight="1"/>
    <row r="299" s="17" customFormat="1" ht="21" customHeight="1"/>
    <row r="300" s="17" customFormat="1" ht="21" customHeight="1"/>
    <row r="301" s="17" customFormat="1" ht="21" customHeight="1"/>
    <row r="302" s="17" customFormat="1" ht="21" customHeight="1"/>
    <row r="303" s="17" customFormat="1" ht="21" customHeight="1"/>
    <row r="304" s="17" customFormat="1" ht="21" customHeight="1"/>
    <row r="305" s="17" customFormat="1" ht="21" customHeight="1"/>
    <row r="306" s="17" customFormat="1" ht="21" customHeight="1"/>
    <row r="307" s="17" customFormat="1" ht="21" customHeight="1"/>
    <row r="308" s="17" customFormat="1" ht="21" customHeight="1"/>
    <row r="309" s="17" customFormat="1" ht="21" customHeight="1"/>
    <row r="310" s="17" customFormat="1" ht="21" customHeight="1"/>
    <row r="311" s="17" customFormat="1" ht="21" customHeight="1"/>
    <row r="312" s="17" customFormat="1" ht="21" customHeight="1"/>
    <row r="313" s="17" customFormat="1" ht="21" customHeight="1"/>
    <row r="314" s="17" customFormat="1" ht="21" customHeight="1"/>
    <row r="315" s="17" customFormat="1" ht="21" customHeight="1"/>
    <row r="316" s="17" customFormat="1" ht="21" customHeight="1"/>
    <row r="317" s="17" customFormat="1" ht="21" customHeight="1"/>
    <row r="318" s="17" customFormat="1" ht="21" customHeight="1"/>
    <row r="319" s="17" customFormat="1" ht="21" customHeight="1"/>
    <row r="320" s="17" customFormat="1" ht="21" customHeight="1"/>
    <row r="321" s="17" customFormat="1" ht="21" customHeight="1"/>
    <row r="322" s="17" customFormat="1" ht="21" customHeight="1"/>
    <row r="323" s="17" customFormat="1" ht="21" customHeight="1"/>
    <row r="324" s="17" customFormat="1" ht="21" customHeight="1"/>
    <row r="325" s="17" customFormat="1" ht="21" customHeight="1"/>
    <row r="326" s="17" customFormat="1" ht="21" customHeight="1"/>
    <row r="327" s="17" customFormat="1" ht="21" customHeight="1"/>
    <row r="328" s="17" customFormat="1" ht="21" customHeight="1"/>
    <row r="329" s="17" customFormat="1" ht="21" customHeight="1"/>
    <row r="330" s="17" customFormat="1" ht="21" customHeight="1"/>
    <row r="331" s="17" customFormat="1" ht="21" customHeight="1"/>
    <row r="332" s="17" customFormat="1" ht="21" customHeight="1"/>
    <row r="333" s="17" customFormat="1" ht="21" customHeight="1"/>
    <row r="334" s="17" customFormat="1" ht="21" customHeight="1"/>
    <row r="335" s="17" customFormat="1" ht="21" customHeight="1"/>
    <row r="336" s="17" customFormat="1" ht="21" customHeight="1"/>
    <row r="337" s="17" customFormat="1" ht="21" customHeight="1"/>
    <row r="338" s="17" customFormat="1" ht="21" customHeight="1"/>
    <row r="339" s="17" customFormat="1" ht="21" customHeight="1"/>
    <row r="340" s="17" customFormat="1" ht="21" customHeight="1"/>
    <row r="341" s="17" customFormat="1" ht="21" customHeight="1"/>
    <row r="342" s="17" customFormat="1" ht="21" customHeight="1"/>
    <row r="343" s="17" customFormat="1" ht="21" customHeight="1"/>
    <row r="344" s="17" customFormat="1" ht="21" customHeight="1"/>
    <row r="345" s="17" customFormat="1" ht="21" customHeight="1"/>
    <row r="346" s="17" customFormat="1" ht="21" customHeight="1"/>
    <row r="347" s="17" customFormat="1" ht="21" customHeight="1"/>
    <row r="348" s="17" customFormat="1" ht="21" customHeight="1"/>
    <row r="349" s="17" customFormat="1" ht="21" customHeight="1"/>
    <row r="350" s="17" customFormat="1" ht="21" customHeight="1"/>
    <row r="351" s="17" customFormat="1" ht="21" customHeight="1"/>
    <row r="352" s="17" customFormat="1" ht="21" customHeight="1"/>
    <row r="353" s="17" customFormat="1" ht="21" customHeight="1"/>
    <row r="354" s="17" customFormat="1" ht="21" customHeight="1"/>
    <row r="355" s="17" customFormat="1" ht="21" customHeight="1"/>
    <row r="356" s="17" customFormat="1" ht="21" customHeight="1"/>
    <row r="357" s="17" customFormat="1" ht="21" customHeight="1"/>
    <row r="358" s="17" customFormat="1" ht="21" customHeight="1"/>
    <row r="359" s="17" customFormat="1" ht="21" customHeight="1"/>
    <row r="360" s="17" customFormat="1" ht="21" customHeight="1"/>
    <row r="361" s="17" customFormat="1" ht="21" customHeight="1"/>
    <row r="362" s="17" customFormat="1" ht="21" customHeight="1"/>
    <row r="363" s="17" customFormat="1" ht="21" customHeight="1"/>
    <row r="364" s="17" customFormat="1" ht="21" customHeight="1"/>
    <row r="365" s="17" customFormat="1" ht="21" customHeight="1"/>
    <row r="366" s="17" customFormat="1" ht="21" customHeight="1"/>
    <row r="367" s="17" customFormat="1" ht="21" customHeight="1"/>
    <row r="368" s="17" customFormat="1" ht="21" customHeight="1"/>
    <row r="369" s="17" customFormat="1" ht="21" customHeight="1"/>
    <row r="370" s="17" customFormat="1" ht="21" customHeight="1"/>
    <row r="371" s="17" customFormat="1" ht="21" customHeight="1"/>
    <row r="372" s="17" customFormat="1" ht="21" customHeight="1"/>
    <row r="373" s="17" customFormat="1" ht="21" customHeight="1"/>
    <row r="374" s="17" customFormat="1" ht="21" customHeight="1"/>
    <row r="375" s="17" customFormat="1" ht="21" customHeight="1"/>
    <row r="376" s="17" customFormat="1" ht="21" customHeight="1"/>
    <row r="377" s="17" customFormat="1" ht="21" customHeight="1"/>
    <row r="378" s="17" customFormat="1" ht="21" customHeight="1"/>
    <row r="379" s="17" customFormat="1" ht="21" customHeight="1"/>
    <row r="380" s="17" customFormat="1" ht="21" customHeight="1"/>
    <row r="381" s="17" customFormat="1" ht="21" customHeight="1"/>
    <row r="382" s="17" customFormat="1" ht="21" customHeight="1"/>
    <row r="383" s="17" customFormat="1" ht="21" customHeight="1"/>
    <row r="384" s="17" customFormat="1" ht="21" customHeight="1"/>
    <row r="385" s="17" customFormat="1" ht="21" customHeight="1"/>
    <row r="386" s="17" customFormat="1" ht="21" customHeight="1"/>
    <row r="387" s="17" customFormat="1" ht="21" customHeight="1"/>
    <row r="388" s="17" customFormat="1" ht="21" customHeight="1"/>
    <row r="389" s="17" customFormat="1" ht="21" customHeight="1"/>
    <row r="390" s="17" customFormat="1" ht="21" customHeight="1"/>
    <row r="391" s="17" customFormat="1" ht="21" customHeight="1"/>
    <row r="392" s="17" customFormat="1" ht="21" customHeight="1"/>
    <row r="393" s="17" customFormat="1" ht="21" customHeight="1"/>
    <row r="394" s="17" customFormat="1" ht="21" customHeight="1"/>
    <row r="395" s="17" customFormat="1" ht="21" customHeight="1"/>
    <row r="396" s="17" customFormat="1" ht="21" customHeight="1"/>
    <row r="397" s="17" customFormat="1" ht="21" customHeight="1"/>
    <row r="398" s="17" customFormat="1" ht="21" customHeight="1"/>
    <row r="399" s="17" customFormat="1" ht="21" customHeight="1"/>
    <row r="400" s="17" customFormat="1" ht="21" customHeight="1"/>
    <row r="401" s="17" customFormat="1" ht="21" customHeight="1"/>
    <row r="402" s="17" customFormat="1" ht="21" customHeight="1"/>
    <row r="403" s="17" customFormat="1" ht="21" customHeight="1"/>
    <row r="404" s="17" customFormat="1" ht="21" customHeight="1"/>
    <row r="405" s="17" customFormat="1" ht="21" customHeight="1"/>
    <row r="406" s="17" customFormat="1" ht="21" customHeight="1"/>
    <row r="407" s="17" customFormat="1" ht="21" customHeight="1"/>
    <row r="408" s="17" customFormat="1" ht="21" customHeight="1"/>
    <row r="409" s="17" customFormat="1" ht="21" customHeight="1"/>
    <row r="410" s="17" customFormat="1" ht="21" customHeight="1"/>
    <row r="411" s="17" customFormat="1" ht="21" customHeight="1"/>
    <row r="412" s="17" customFormat="1" ht="21" customHeight="1"/>
    <row r="413" s="17" customFormat="1" ht="21" customHeight="1"/>
    <row r="414" s="17" customFormat="1" ht="21" customHeight="1"/>
    <row r="415" s="17" customFormat="1" ht="21" customHeight="1"/>
    <row r="416" s="17" customFormat="1" ht="21" customHeight="1"/>
    <row r="417" s="17" customFormat="1" ht="21" customHeight="1"/>
    <row r="418" s="17" customFormat="1" ht="21" customHeight="1"/>
    <row r="419" s="17" customFormat="1" ht="21" customHeight="1"/>
    <row r="420" s="17" customFormat="1" ht="21" customHeight="1"/>
    <row r="421" s="17" customFormat="1" ht="21" customHeight="1"/>
    <row r="422" s="17" customFormat="1" ht="21" customHeight="1"/>
    <row r="423" s="17" customFormat="1" ht="21" customHeight="1"/>
    <row r="424" s="17" customFormat="1" ht="21" customHeight="1"/>
    <row r="425" s="17" customFormat="1" ht="21" customHeight="1"/>
    <row r="426" s="17" customFormat="1" ht="21" customHeight="1"/>
    <row r="427" s="17" customFormat="1" ht="21" customHeight="1"/>
    <row r="428" s="17" customFormat="1" ht="21" customHeight="1"/>
    <row r="429" s="17" customFormat="1" ht="21" customHeight="1"/>
    <row r="430" s="17" customFormat="1" ht="21" customHeight="1"/>
    <row r="431" s="17" customFormat="1" ht="21" customHeight="1"/>
    <row r="432" s="17" customFormat="1" ht="21" customHeight="1"/>
    <row r="433" s="17" customFormat="1" ht="21" customHeight="1"/>
    <row r="434" s="17" customFormat="1" ht="21" customHeight="1"/>
    <row r="435" s="17" customFormat="1" ht="21" customHeight="1"/>
    <row r="436" s="17" customFormat="1" ht="21" customHeight="1"/>
    <row r="437" s="17" customFormat="1" ht="21" customHeight="1"/>
    <row r="438" s="17" customFormat="1" ht="21" customHeight="1"/>
    <row r="439" s="17" customFormat="1" ht="21" customHeight="1"/>
    <row r="440" s="17" customFormat="1" ht="21" customHeight="1"/>
    <row r="441" s="17" customFormat="1" ht="21" customHeight="1"/>
    <row r="442" s="17" customFormat="1" ht="21" customHeight="1"/>
    <row r="443" s="17" customFormat="1" ht="21" customHeight="1"/>
    <row r="444" s="17" customFormat="1" ht="21" customHeight="1"/>
    <row r="445" s="17" customFormat="1" ht="21" customHeight="1"/>
    <row r="446" s="17" customFormat="1" ht="21" customHeight="1"/>
    <row r="447" s="17" customFormat="1" ht="21" customHeight="1"/>
    <row r="448" s="17" customFormat="1" ht="21" customHeight="1"/>
    <row r="449" s="17" customFormat="1" ht="21" customHeight="1"/>
    <row r="450" s="17" customFormat="1" ht="21" customHeight="1"/>
    <row r="451" s="17" customFormat="1" ht="21" customHeight="1"/>
    <row r="452" s="17" customFormat="1" ht="21" customHeight="1"/>
    <row r="453" s="17" customFormat="1" ht="21" customHeight="1"/>
    <row r="454" s="17" customFormat="1" ht="21" customHeight="1"/>
    <row r="455" s="17" customFormat="1" ht="21" customHeight="1"/>
    <row r="456" s="17" customFormat="1" ht="21" customHeight="1"/>
    <row r="457" s="17" customFormat="1" ht="21" customHeight="1"/>
    <row r="458" s="17" customFormat="1" ht="21" customHeight="1"/>
    <row r="459" s="17" customFormat="1" ht="21" customHeight="1"/>
    <row r="460" s="17" customFormat="1" ht="21" customHeight="1"/>
    <row r="461" s="17" customFormat="1" ht="21" customHeight="1"/>
    <row r="462" s="17" customFormat="1" ht="21" customHeight="1"/>
    <row r="463" s="17" customFormat="1" ht="21" customHeight="1"/>
    <row r="464" s="17" customFormat="1" ht="21" customHeight="1"/>
    <row r="465" s="17" customFormat="1" ht="21" customHeight="1"/>
    <row r="466" s="17" customFormat="1" ht="21" customHeight="1"/>
    <row r="467" s="17" customFormat="1" ht="21" customHeight="1"/>
    <row r="468" s="17" customFormat="1" ht="21" customHeight="1"/>
    <row r="469" s="17" customFormat="1" ht="21" customHeight="1"/>
    <row r="470" s="17" customFormat="1" ht="21" customHeight="1"/>
    <row r="471" s="17" customFormat="1" ht="21" customHeight="1"/>
    <row r="472" s="17" customFormat="1" ht="21" customHeight="1"/>
    <row r="473" s="17" customFormat="1" ht="21" customHeight="1"/>
    <row r="474" s="17" customFormat="1" ht="21" customHeight="1"/>
    <row r="475" s="17" customFormat="1" ht="21" customHeight="1"/>
    <row r="476" s="17" customFormat="1" ht="21" customHeight="1"/>
    <row r="477" s="17" customFormat="1" ht="21" customHeight="1"/>
    <row r="478" s="17" customFormat="1" ht="21" customHeight="1"/>
    <row r="479" s="17" customFormat="1" ht="21" customHeight="1"/>
    <row r="480" s="17" customFormat="1" ht="21" customHeight="1"/>
    <row r="481" s="17" customFormat="1" ht="21" customHeight="1"/>
    <row r="482" s="17" customFormat="1" ht="21" customHeight="1"/>
    <row r="483" s="17" customFormat="1" ht="21" customHeight="1"/>
    <row r="484" s="17" customFormat="1" ht="21" customHeight="1"/>
    <row r="485" s="17" customFormat="1" ht="21" customHeight="1"/>
    <row r="486" s="17" customFormat="1" ht="21" customHeight="1"/>
    <row r="487" s="17" customFormat="1" ht="21" customHeight="1"/>
    <row r="488" s="17" customFormat="1" ht="21" customHeight="1"/>
    <row r="489" s="17" customFormat="1" ht="21" customHeight="1"/>
    <row r="490" s="17" customFormat="1" ht="21" customHeight="1"/>
    <row r="491" s="17" customFormat="1" ht="21" customHeight="1"/>
    <row r="492" s="17" customFormat="1" ht="21" customHeight="1"/>
    <row r="493" s="17" customFormat="1" ht="21" customHeight="1"/>
    <row r="494" s="17" customFormat="1" ht="21" customHeight="1"/>
    <row r="495" s="17" customFormat="1" ht="21" customHeight="1"/>
    <row r="496" s="17" customFormat="1" ht="21" customHeight="1"/>
    <row r="497" s="17" customFormat="1" ht="21" customHeight="1"/>
    <row r="498" s="17" customFormat="1" ht="21" customHeight="1"/>
    <row r="499" s="17" customFormat="1" ht="21" customHeight="1"/>
    <row r="500" s="17" customFormat="1" ht="21" customHeight="1"/>
    <row r="501" s="17" customFormat="1" ht="21" customHeight="1"/>
    <row r="502" s="17" customFormat="1" ht="21" customHeight="1"/>
    <row r="503" s="17" customFormat="1" ht="21" customHeight="1"/>
    <row r="504" s="17" customFormat="1" ht="21" customHeight="1"/>
    <row r="505" s="17" customFormat="1" ht="21" customHeight="1"/>
    <row r="506" s="17" customFormat="1" ht="21" customHeight="1"/>
    <row r="507" s="17" customFormat="1" ht="21" customHeight="1"/>
    <row r="508" s="17" customFormat="1" ht="21" customHeight="1"/>
    <row r="509" s="17" customFormat="1" ht="21" customHeight="1"/>
    <row r="510" s="17" customFormat="1" ht="21" customHeight="1"/>
    <row r="511" s="17" customFormat="1" ht="21" customHeight="1"/>
    <row r="512" s="17" customFormat="1" ht="21" customHeight="1"/>
    <row r="513" s="17" customFormat="1" ht="21" customHeight="1"/>
    <row r="514" s="17" customFormat="1" ht="21" customHeight="1"/>
  </sheetData>
  <mergeCells count="17">
    <mergeCell ref="A55:R56"/>
    <mergeCell ref="A57:R58"/>
    <mergeCell ref="A59:R60"/>
    <mergeCell ref="A69:R70"/>
    <mergeCell ref="A71:R71"/>
    <mergeCell ref="A52:D52"/>
    <mergeCell ref="A4:D4"/>
    <mergeCell ref="A7:R8"/>
    <mergeCell ref="A9:R10"/>
    <mergeCell ref="A11:R12"/>
    <mergeCell ref="A21:R22"/>
    <mergeCell ref="A23:R23"/>
    <mergeCell ref="A29:R30"/>
    <mergeCell ref="A33:R34"/>
    <mergeCell ref="A35:R36"/>
    <mergeCell ref="A37:R38"/>
    <mergeCell ref="A39:R40"/>
  </mergeCells>
  <phoneticPr fontId="1" type="noConversion"/>
  <pageMargins left="0.78740157480314965" right="0.39370078740157483" top="0.59055118110236227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249977111117893"/>
  </sheetPr>
  <dimension ref="A1:M18"/>
  <sheetViews>
    <sheetView showZeros="0" tabSelected="1" view="pageBreakPreview" zoomScaleNormal="100" zoomScaleSheetLayoutView="100" workbookViewId="0">
      <selection activeCell="I15" sqref="I15"/>
    </sheetView>
  </sheetViews>
  <sheetFormatPr defaultRowHeight="24.95" customHeight="1"/>
  <cols>
    <col min="1" max="1" width="8.75" style="25" customWidth="1"/>
    <col min="2" max="2" width="14.375" style="25" customWidth="1"/>
    <col min="3" max="3" width="8.75" style="25" customWidth="1"/>
    <col min="4" max="4" width="14.375" style="25" customWidth="1"/>
    <col min="5" max="5" width="8.75" style="25" customWidth="1"/>
    <col min="6" max="6" width="14.375" style="25" customWidth="1"/>
    <col min="7" max="7" width="8.75" style="25" customWidth="1"/>
    <col min="8" max="8" width="14.375" style="25" customWidth="1"/>
    <col min="9" max="9" width="8.75" style="25" customWidth="1"/>
    <col min="10" max="10" width="14.375" style="25" customWidth="1"/>
    <col min="11" max="11" width="14.5" style="25" customWidth="1"/>
    <col min="12" max="12" width="19.25" style="25" customWidth="1"/>
    <col min="13" max="13" width="14.875" style="25" bestFit="1" customWidth="1"/>
    <col min="14" max="16384" width="9" style="25"/>
  </cols>
  <sheetData>
    <row r="1" spans="1:13" ht="35.1" customHeight="1">
      <c r="A1" s="149" t="s">
        <v>126</v>
      </c>
      <c r="B1" s="23"/>
      <c r="C1" s="151" t="s">
        <v>127</v>
      </c>
      <c r="D1" s="23"/>
      <c r="E1" s="151" t="s">
        <v>128</v>
      </c>
      <c r="F1" s="23"/>
      <c r="G1" s="151" t="s">
        <v>129</v>
      </c>
      <c r="H1" s="24"/>
      <c r="I1" s="151" t="s">
        <v>130</v>
      </c>
      <c r="J1" s="24"/>
      <c r="K1" s="147" t="s">
        <v>146</v>
      </c>
    </row>
    <row r="2" spans="1:13" ht="35.1" customHeight="1" thickBot="1">
      <c r="A2" s="150"/>
      <c r="B2" s="26"/>
      <c r="C2" s="152"/>
      <c r="D2" s="26"/>
      <c r="E2" s="152"/>
      <c r="F2" s="26"/>
      <c r="G2" s="152"/>
      <c r="H2" s="27"/>
      <c r="I2" s="152"/>
      <c r="J2" s="27"/>
      <c r="K2" s="148"/>
    </row>
    <row r="3" spans="1:13" ht="28.5" customHeight="1">
      <c r="A3" s="28"/>
      <c r="B3" s="29"/>
      <c r="C3" s="29"/>
      <c r="D3" s="29"/>
      <c r="E3" s="29"/>
      <c r="F3" s="29"/>
      <c r="G3" s="29"/>
      <c r="H3" s="29"/>
      <c r="I3" s="29"/>
      <c r="J3" s="29"/>
      <c r="K3" s="30"/>
    </row>
    <row r="4" spans="1:13" ht="39.75" customHeight="1">
      <c r="A4" s="31"/>
      <c r="B4" s="32" t="s">
        <v>143</v>
      </c>
      <c r="C4" s="33"/>
      <c r="D4" s="33"/>
      <c r="E4" s="33"/>
      <c r="F4" s="33"/>
      <c r="G4" s="33"/>
      <c r="H4" s="33"/>
      <c r="I4" s="33"/>
      <c r="J4" s="33"/>
      <c r="K4" s="34"/>
    </row>
    <row r="5" spans="1:13" ht="30.95" customHeight="1">
      <c r="A5" s="35"/>
      <c r="B5" s="36" t="s">
        <v>131</v>
      </c>
      <c r="C5" s="37" t="s">
        <v>132</v>
      </c>
      <c r="D5" s="38" t="str">
        <f>간지!A7&amp;간지!A9</f>
        <v>전남광주통합특별시의회 광주청사 환경개선공사(소방)</v>
      </c>
      <c r="F5" s="36"/>
      <c r="G5" s="36"/>
      <c r="H5" s="39"/>
      <c r="I5" s="39"/>
      <c r="J5" s="39"/>
      <c r="K5" s="40"/>
    </row>
    <row r="6" spans="1:13" ht="30.95" customHeight="1">
      <c r="A6" s="35" t="s">
        <v>133</v>
      </c>
      <c r="B6" s="36" t="s">
        <v>134</v>
      </c>
      <c r="C6" s="37" t="s">
        <v>132</v>
      </c>
      <c r="D6" s="36" t="s">
        <v>657</v>
      </c>
      <c r="F6" s="36"/>
      <c r="G6" s="36"/>
      <c r="H6" s="39"/>
      <c r="I6" s="39"/>
      <c r="J6" s="39"/>
      <c r="K6" s="40"/>
    </row>
    <row r="7" spans="1:13" ht="30.95" customHeight="1">
      <c r="A7" s="35" t="s">
        <v>133</v>
      </c>
      <c r="B7" s="32" t="s">
        <v>135</v>
      </c>
      <c r="C7" s="37" t="s">
        <v>132</v>
      </c>
      <c r="D7" s="41" t="s">
        <v>136</v>
      </c>
      <c r="F7" s="42"/>
      <c r="G7" s="42"/>
      <c r="H7" s="42"/>
      <c r="I7" s="42"/>
      <c r="J7" s="42"/>
      <c r="K7" s="43"/>
    </row>
    <row r="8" spans="1:13" ht="30.95" customHeight="1">
      <c r="A8" s="35"/>
      <c r="B8" s="32"/>
      <c r="C8" s="37"/>
      <c r="D8" s="41"/>
      <c r="F8" s="42"/>
      <c r="G8" s="42"/>
      <c r="H8" s="42"/>
      <c r="I8" s="42"/>
      <c r="J8" s="42"/>
      <c r="K8" s="43"/>
    </row>
    <row r="9" spans="1:13" ht="30.95" customHeight="1">
      <c r="A9" s="35"/>
      <c r="B9" s="32"/>
      <c r="C9" s="37"/>
      <c r="D9" s="41"/>
      <c r="F9" s="42"/>
      <c r="G9" s="42"/>
      <c r="H9" s="42"/>
      <c r="I9" s="42"/>
      <c r="J9" s="42"/>
      <c r="K9" s="43"/>
    </row>
    <row r="10" spans="1:13" ht="30.95" customHeight="1">
      <c r="A10" s="35" t="s">
        <v>133</v>
      </c>
      <c r="B10" s="42" t="s">
        <v>137</v>
      </c>
      <c r="C10" s="44" t="s">
        <v>132</v>
      </c>
      <c r="D10" s="45" t="str">
        <f>"일금"&amp;NUMBERSTRING(L10,1)&amp;"원정(\"&amp;TEXT(L10,"#,###")&amp;")"</f>
        <v>일금영원정(\)</v>
      </c>
      <c r="F10" s="46"/>
      <c r="G10" s="46"/>
      <c r="H10" s="46"/>
      <c r="I10" s="46"/>
      <c r="J10" s="46"/>
      <c r="K10" s="47"/>
      <c r="L10" s="48">
        <f>원가계산서!E32</f>
        <v>0</v>
      </c>
    </row>
    <row r="11" spans="1:13" ht="30.95" customHeight="1">
      <c r="A11" s="49"/>
      <c r="B11" s="50" t="s">
        <v>138</v>
      </c>
      <c r="C11" s="51" t="s">
        <v>132</v>
      </c>
      <c r="D11" s="52" t="str">
        <f>"일금"&amp;NUMBERSTRING(L11,1)&amp;"원정(\"&amp;TEXT(L11,"#,###")&amp;")"</f>
        <v>일금영원정(\)</v>
      </c>
      <c r="F11" s="52"/>
      <c r="G11" s="52"/>
      <c r="H11" s="52"/>
      <c r="I11" s="52"/>
      <c r="J11" s="52"/>
      <c r="K11" s="53"/>
      <c r="L11" s="48">
        <f>원가계산서!E27</f>
        <v>0</v>
      </c>
      <c r="M11" s="54"/>
    </row>
    <row r="12" spans="1:13" ht="30.95" customHeight="1">
      <c r="A12" s="49"/>
      <c r="B12" s="50" t="s">
        <v>139</v>
      </c>
      <c r="C12" s="51" t="s">
        <v>132</v>
      </c>
      <c r="D12" s="52" t="str">
        <f>"일금"&amp;NUMBERSTRING(L12,1)&amp;"원정(\"&amp;TEXT(L12,"#,###")&amp;")"</f>
        <v>일금영원정(\)</v>
      </c>
      <c r="F12" s="52"/>
      <c r="G12" s="52"/>
      <c r="H12" s="52"/>
      <c r="I12" s="52"/>
      <c r="J12" s="52"/>
      <c r="K12" s="53"/>
      <c r="L12" s="48">
        <f>원가계산서!E28</f>
        <v>0</v>
      </c>
      <c r="M12" s="54"/>
    </row>
    <row r="13" spans="1:13" ht="30.95" customHeight="1">
      <c r="A13" s="55"/>
      <c r="B13" s="50" t="s">
        <v>140</v>
      </c>
      <c r="C13" s="51" t="s">
        <v>132</v>
      </c>
      <c r="D13" s="52" t="str">
        <f>"일금"&amp;NUMBERSTRING(L13,1)&amp;"원정(\"&amp;TEXT(L13,"#,###")&amp;")"</f>
        <v>일금영원정(\)</v>
      </c>
      <c r="F13" s="56"/>
      <c r="G13" s="56"/>
      <c r="H13" s="56"/>
      <c r="I13" s="56"/>
      <c r="J13" s="56"/>
      <c r="K13" s="53"/>
      <c r="L13" s="48">
        <f>원가계산서!E29</f>
        <v>0</v>
      </c>
      <c r="M13" s="54"/>
    </row>
    <row r="14" spans="1:13" ht="30.95" hidden="1" customHeight="1">
      <c r="A14" s="55"/>
      <c r="B14" s="57" t="s">
        <v>141</v>
      </c>
      <c r="C14" s="51" t="s">
        <v>132</v>
      </c>
      <c r="D14" s="52" t="str">
        <f>"일금"&amp;NUMBERSTRING(L14,1)&amp;"원정(\"&amp;TEXT(L14,"#,###")&amp;")"</f>
        <v>일금영원정(\)</v>
      </c>
      <c r="F14" s="56"/>
      <c r="G14" s="56"/>
      <c r="H14" s="56"/>
      <c r="I14" s="56"/>
      <c r="J14" s="56"/>
      <c r="K14" s="53"/>
      <c r="L14" s="48"/>
    </row>
    <row r="15" spans="1:13" ht="30.95" customHeight="1">
      <c r="A15" s="55"/>
      <c r="B15" s="50"/>
      <c r="C15" s="51"/>
      <c r="D15" s="52"/>
      <c r="F15" s="56"/>
      <c r="G15" s="56"/>
      <c r="H15" s="56"/>
      <c r="I15" s="56"/>
      <c r="J15" s="56"/>
      <c r="K15" s="53"/>
      <c r="L15" s="48"/>
    </row>
    <row r="16" spans="1:13" ht="30.95" customHeight="1" thickBot="1">
      <c r="A16" s="58"/>
      <c r="B16" s="59"/>
      <c r="C16" s="59"/>
      <c r="D16" s="60"/>
      <c r="E16" s="61"/>
      <c r="F16" s="61"/>
      <c r="G16" s="61"/>
      <c r="H16" s="61"/>
      <c r="I16" s="61"/>
      <c r="J16" s="61"/>
      <c r="K16" s="62"/>
      <c r="L16" s="54"/>
    </row>
    <row r="17" ht="30.95" customHeight="1"/>
    <row r="18" ht="30.95" customHeight="1"/>
  </sheetData>
  <mergeCells count="6">
    <mergeCell ref="K1:K2"/>
    <mergeCell ref="A1:A2"/>
    <mergeCell ref="C1:C2"/>
    <mergeCell ref="E1:E2"/>
    <mergeCell ref="G1:G2"/>
    <mergeCell ref="I1:I2"/>
  </mergeCells>
  <phoneticPr fontId="1" type="noConversion"/>
  <printOptions horizontalCentered="1" verticalCentered="1"/>
  <pageMargins left="0.70866141732283472" right="0.39370078740157483" top="0.59055118110236227" bottom="0.39370078740157483" header="0.39370078740157483" footer="0.39370078740157483"/>
  <pageSetup paperSize="9" scale="9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T468"/>
  <sheetViews>
    <sheetView showZeros="0" view="pageBreakPreview" zoomScaleNormal="100" zoomScaleSheetLayoutView="100" workbookViewId="0">
      <selection activeCell="B28" sqref="B28"/>
    </sheetView>
  </sheetViews>
  <sheetFormatPr defaultRowHeight="14.25"/>
  <cols>
    <col min="1" max="1" width="6.5" style="17" customWidth="1"/>
    <col min="2" max="2" width="6.5" style="18" customWidth="1"/>
    <col min="3" max="3" width="6.5" style="19" customWidth="1"/>
    <col min="4" max="9" width="6.5" style="18" customWidth="1"/>
    <col min="10" max="15" width="6.5" style="17" customWidth="1"/>
    <col min="16" max="16" width="6.375" style="17" customWidth="1"/>
    <col min="17" max="17" width="8.75" style="17" customWidth="1"/>
    <col min="18" max="18" width="6.5" style="17" customWidth="1"/>
    <col min="19" max="19" width="5.875" style="17" customWidth="1"/>
    <col min="20" max="20" width="4.875" style="17" customWidth="1"/>
    <col min="21" max="16384" width="9" style="17"/>
  </cols>
  <sheetData>
    <row r="1" spans="1:20" ht="21" customHeight="1"/>
    <row r="2" spans="1:20" ht="21" customHeight="1"/>
    <row r="3" spans="1:20" ht="21" customHeight="1"/>
    <row r="4" spans="1:20" ht="21" customHeight="1"/>
    <row r="5" spans="1:20" ht="21" customHeight="1"/>
    <row r="6" spans="1:20" ht="21" customHeight="1"/>
    <row r="7" spans="1:20" ht="21" customHeight="1">
      <c r="A7" s="145" t="s">
        <v>142</v>
      </c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</row>
    <row r="8" spans="1:20" ht="21" customHeight="1">
      <c r="A8" s="145"/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</row>
    <row r="9" spans="1:20" ht="21" customHeight="1">
      <c r="B9" s="17"/>
      <c r="C9" s="17"/>
      <c r="D9" s="17"/>
      <c r="E9" s="17"/>
      <c r="F9" s="17"/>
      <c r="G9" s="17"/>
      <c r="H9" s="17"/>
      <c r="I9" s="17"/>
    </row>
    <row r="10" spans="1:20" ht="21" customHeight="1">
      <c r="B10" s="17"/>
      <c r="C10" s="17"/>
      <c r="D10" s="17"/>
      <c r="E10" s="17"/>
      <c r="F10" s="17"/>
      <c r="G10" s="17"/>
      <c r="H10" s="17"/>
      <c r="I10" s="17"/>
    </row>
    <row r="11" spans="1:20" ht="21" customHeight="1">
      <c r="B11" s="17"/>
      <c r="C11" s="17"/>
      <c r="D11" s="17"/>
      <c r="E11" s="17"/>
      <c r="F11" s="17"/>
      <c r="G11" s="17"/>
      <c r="H11" s="17"/>
      <c r="I11" s="17"/>
    </row>
    <row r="12" spans="1:20" ht="21" customHeight="1">
      <c r="B12" s="17"/>
      <c r="C12" s="17"/>
      <c r="D12" s="17"/>
      <c r="E12" s="17"/>
      <c r="F12" s="17"/>
      <c r="G12" s="17"/>
      <c r="H12" s="17"/>
      <c r="I12" s="17"/>
    </row>
    <row r="13" spans="1:20" ht="21" customHeight="1">
      <c r="B13" s="17"/>
      <c r="C13" s="17"/>
      <c r="D13" s="17"/>
      <c r="E13" s="17"/>
      <c r="F13" s="17"/>
      <c r="G13" s="17"/>
      <c r="H13" s="17"/>
      <c r="I13" s="17"/>
    </row>
    <row r="14" spans="1:20" ht="21" customHeight="1">
      <c r="B14" s="17"/>
      <c r="C14" s="17"/>
      <c r="D14" s="17"/>
      <c r="E14" s="17"/>
      <c r="F14" s="17"/>
      <c r="G14" s="17"/>
      <c r="H14" s="17"/>
      <c r="I14" s="17"/>
    </row>
    <row r="15" spans="1:20" ht="21" customHeight="1">
      <c r="B15" s="17"/>
      <c r="C15" s="17"/>
      <c r="D15" s="17"/>
      <c r="E15" s="17"/>
      <c r="F15" s="17"/>
      <c r="G15" s="17"/>
      <c r="H15" s="17"/>
      <c r="I15" s="17"/>
    </row>
    <row r="16" spans="1:20" ht="21" customHeight="1">
      <c r="B16" s="17"/>
      <c r="C16" s="17"/>
      <c r="D16" s="17"/>
      <c r="E16" s="17"/>
      <c r="F16" s="17"/>
      <c r="G16" s="17"/>
      <c r="H16" s="17"/>
      <c r="I16" s="17"/>
    </row>
    <row r="17" s="17" customFormat="1" ht="21" customHeight="1"/>
    <row r="18" s="17" customFormat="1" ht="21" customHeight="1"/>
    <row r="19" s="17" customFormat="1" ht="21" customHeight="1"/>
    <row r="20" s="17" customFormat="1" ht="21" customHeight="1"/>
    <row r="21" s="17" customFormat="1" ht="21" customHeight="1"/>
    <row r="22" s="17" customFormat="1" ht="21" customHeight="1"/>
    <row r="23" s="17" customFormat="1" ht="21" customHeight="1"/>
    <row r="24" s="17" customFormat="1" ht="21" customHeight="1"/>
    <row r="25" s="17" customFormat="1" ht="21" customHeight="1"/>
    <row r="26" s="17" customFormat="1" ht="21" customHeight="1"/>
    <row r="27" s="17" customFormat="1" ht="21" customHeight="1"/>
    <row r="28" s="17" customFormat="1" ht="21" customHeight="1"/>
    <row r="29" s="17" customFormat="1" ht="21" customHeight="1"/>
    <row r="30" s="17" customFormat="1" ht="21" customHeight="1"/>
    <row r="31" s="17" customFormat="1" ht="21" customHeight="1"/>
    <row r="32" s="17" customFormat="1" ht="21" customHeight="1"/>
    <row r="33" s="17" customFormat="1" ht="21" customHeight="1"/>
    <row r="34" s="17" customFormat="1" ht="21" customHeight="1"/>
    <row r="35" s="17" customFormat="1" ht="21" customHeight="1"/>
    <row r="36" s="17" customFormat="1" ht="21" customHeight="1"/>
    <row r="37" s="17" customFormat="1" ht="21" customHeight="1"/>
    <row r="38" s="17" customFormat="1" ht="21" customHeight="1"/>
    <row r="39" s="17" customFormat="1" ht="21" customHeight="1"/>
    <row r="40" s="17" customFormat="1" ht="21" customHeight="1"/>
    <row r="41" s="17" customFormat="1" ht="21" customHeight="1"/>
    <row r="42" s="17" customFormat="1" ht="21" customHeight="1"/>
    <row r="43" s="17" customFormat="1" ht="21" customHeight="1"/>
    <row r="44" s="17" customFormat="1" ht="21" customHeight="1"/>
    <row r="45" s="17" customFormat="1" ht="21" customHeight="1"/>
    <row r="46" s="17" customFormat="1" ht="21" customHeight="1"/>
    <row r="47" s="17" customFormat="1" ht="21" customHeight="1"/>
    <row r="48" s="17" customFormat="1" ht="21" customHeight="1"/>
    <row r="49" s="17" customFormat="1" ht="21" customHeight="1"/>
    <row r="50" s="17" customFormat="1" ht="21" customHeight="1"/>
    <row r="51" s="17" customFormat="1" ht="21" customHeight="1"/>
    <row r="52" s="17" customFormat="1" ht="21" customHeight="1"/>
    <row r="53" s="17" customFormat="1" ht="21" customHeight="1"/>
    <row r="54" s="17" customFormat="1" ht="21" customHeight="1"/>
    <row r="55" s="17" customFormat="1" ht="21" customHeight="1"/>
    <row r="56" s="17" customFormat="1" ht="21" customHeight="1"/>
    <row r="57" s="17" customFormat="1" ht="21" customHeight="1"/>
    <row r="58" s="17" customFormat="1" ht="21" customHeight="1"/>
    <row r="59" s="17" customFormat="1" ht="21" customHeight="1"/>
    <row r="60" s="17" customFormat="1" ht="21" customHeight="1"/>
    <row r="61" s="17" customFormat="1" ht="21" customHeight="1"/>
    <row r="62" s="17" customFormat="1" ht="21" customHeight="1"/>
    <row r="63" s="17" customFormat="1" ht="21" customHeight="1"/>
    <row r="64" s="17" customFormat="1" ht="21" customHeight="1"/>
    <row r="65" s="17" customFormat="1" ht="21" customHeight="1"/>
    <row r="66" s="17" customFormat="1" ht="21" customHeight="1"/>
    <row r="67" s="17" customFormat="1" ht="21" customHeight="1"/>
    <row r="68" s="17" customFormat="1" ht="21" customHeight="1"/>
    <row r="69" s="17" customFormat="1" ht="21" customHeight="1"/>
    <row r="70" s="17" customFormat="1" ht="21" customHeight="1"/>
    <row r="71" s="17" customFormat="1" ht="21" customHeight="1"/>
    <row r="72" s="17" customFormat="1" ht="21" customHeight="1"/>
    <row r="73" s="17" customFormat="1" ht="21" customHeight="1"/>
    <row r="74" s="17" customFormat="1" ht="21" customHeight="1"/>
    <row r="75" s="17" customFormat="1" ht="21" customHeight="1"/>
    <row r="76" s="17" customFormat="1" ht="21" customHeight="1"/>
    <row r="77" s="17" customFormat="1" ht="21" customHeight="1"/>
    <row r="78" s="17" customFormat="1" ht="21" customHeight="1"/>
    <row r="79" s="17" customFormat="1" ht="21" customHeight="1"/>
    <row r="80" s="17" customFormat="1" ht="21" customHeight="1"/>
    <row r="81" s="17" customFormat="1" ht="21" customHeight="1"/>
    <row r="82" s="17" customFormat="1" ht="21" customHeight="1"/>
    <row r="83" s="17" customFormat="1" ht="21" customHeight="1"/>
    <row r="84" s="17" customFormat="1" ht="21" customHeight="1"/>
    <row r="85" s="17" customFormat="1" ht="21" customHeight="1"/>
    <row r="86" s="17" customFormat="1" ht="21" customHeight="1"/>
    <row r="87" s="17" customFormat="1" ht="21" customHeight="1"/>
    <row r="88" s="17" customFormat="1" ht="21" customHeight="1"/>
    <row r="89" s="17" customFormat="1" ht="21" customHeight="1"/>
    <row r="90" s="17" customFormat="1" ht="21" customHeight="1"/>
    <row r="91" s="17" customFormat="1" ht="21" customHeight="1"/>
    <row r="92" s="17" customFormat="1" ht="21" customHeight="1"/>
    <row r="93" s="17" customFormat="1" ht="21" customHeight="1"/>
    <row r="94" s="17" customFormat="1" ht="21" customHeight="1"/>
    <row r="95" s="17" customFormat="1" ht="21" customHeight="1"/>
    <row r="96" s="17" customFormat="1" ht="21" customHeight="1"/>
    <row r="97" s="17" customFormat="1" ht="21" customHeight="1"/>
    <row r="98" s="17" customFormat="1" ht="21" customHeight="1"/>
    <row r="99" s="17" customFormat="1" ht="21" customHeight="1"/>
    <row r="100" s="17" customFormat="1" ht="21" customHeight="1"/>
    <row r="101" s="17" customFormat="1" ht="21" customHeight="1"/>
    <row r="102" s="17" customFormat="1" ht="21" customHeight="1"/>
    <row r="103" s="17" customFormat="1" ht="21" customHeight="1"/>
    <row r="104" s="17" customFormat="1" ht="21" customHeight="1"/>
    <row r="105" s="17" customFormat="1" ht="21" customHeight="1"/>
    <row r="106" s="17" customFormat="1" ht="21" customHeight="1"/>
    <row r="107" s="17" customFormat="1" ht="21" customHeight="1"/>
    <row r="108" s="17" customFormat="1" ht="21" customHeight="1"/>
    <row r="109" s="17" customFormat="1" ht="21" customHeight="1"/>
    <row r="110" s="17" customFormat="1" ht="21" customHeight="1"/>
    <row r="111" s="17" customFormat="1" ht="21" customHeight="1"/>
    <row r="112" s="17" customFormat="1" ht="21" customHeight="1"/>
    <row r="113" s="17" customFormat="1" ht="21" customHeight="1"/>
    <row r="114" s="17" customFormat="1" ht="21" customHeight="1"/>
    <row r="115" s="17" customFormat="1" ht="21" customHeight="1"/>
    <row r="116" s="17" customFormat="1" ht="21" customHeight="1"/>
    <row r="117" s="17" customFormat="1" ht="21" customHeight="1"/>
    <row r="118" s="17" customFormat="1" ht="21" customHeight="1"/>
    <row r="119" s="17" customFormat="1" ht="21" customHeight="1"/>
    <row r="120" s="17" customFormat="1" ht="21" customHeight="1"/>
    <row r="121" s="17" customFormat="1" ht="21" customHeight="1"/>
    <row r="122" s="17" customFormat="1" ht="21" customHeight="1"/>
    <row r="123" s="17" customFormat="1" ht="21" customHeight="1"/>
    <row r="124" s="17" customFormat="1" ht="21" customHeight="1"/>
    <row r="125" s="17" customFormat="1" ht="21" customHeight="1"/>
    <row r="126" s="17" customFormat="1" ht="21" customHeight="1"/>
    <row r="127" s="17" customFormat="1" ht="21" customHeight="1"/>
    <row r="128" s="17" customFormat="1" ht="21" customHeight="1"/>
    <row r="129" s="17" customFormat="1" ht="21" customHeight="1"/>
    <row r="130" s="17" customFormat="1" ht="21" customHeight="1"/>
    <row r="131" s="17" customFormat="1" ht="21" customHeight="1"/>
    <row r="132" s="17" customFormat="1" ht="21" customHeight="1"/>
    <row r="133" s="17" customFormat="1" ht="21" customHeight="1"/>
    <row r="134" s="17" customFormat="1" ht="21" customHeight="1"/>
    <row r="135" s="17" customFormat="1" ht="21" customHeight="1"/>
    <row r="136" s="17" customFormat="1" ht="21" customHeight="1"/>
    <row r="137" s="17" customFormat="1" ht="21" customHeight="1"/>
    <row r="138" s="17" customFormat="1" ht="21" customHeight="1"/>
    <row r="139" s="17" customFormat="1" ht="21" customHeight="1"/>
    <row r="140" s="17" customFormat="1" ht="21" customHeight="1"/>
    <row r="141" s="17" customFormat="1" ht="21" customHeight="1"/>
    <row r="142" s="17" customFormat="1" ht="21" customHeight="1"/>
    <row r="143" s="17" customFormat="1" ht="21" customHeight="1"/>
    <row r="144" s="17" customFormat="1" ht="21" customHeight="1"/>
    <row r="145" s="17" customFormat="1" ht="21" customHeight="1"/>
    <row r="146" s="17" customFormat="1" ht="21" customHeight="1"/>
    <row r="147" s="17" customFormat="1" ht="21" customHeight="1"/>
    <row r="148" s="17" customFormat="1" ht="21" customHeight="1"/>
    <row r="149" s="17" customFormat="1" ht="21" customHeight="1"/>
    <row r="150" s="17" customFormat="1" ht="21" customHeight="1"/>
    <row r="151" s="17" customFormat="1" ht="21" customHeight="1"/>
    <row r="152" s="17" customFormat="1" ht="21" customHeight="1"/>
    <row r="153" s="17" customFormat="1" ht="21" customHeight="1"/>
    <row r="154" s="17" customFormat="1" ht="21" customHeight="1"/>
    <row r="155" s="17" customFormat="1" ht="21" customHeight="1"/>
    <row r="156" s="17" customFormat="1" ht="21" customHeight="1"/>
    <row r="157" s="17" customFormat="1" ht="21" customHeight="1"/>
    <row r="158" s="17" customFormat="1" ht="21" customHeight="1"/>
    <row r="159" s="17" customFormat="1" ht="21" customHeight="1"/>
    <row r="160" s="17" customFormat="1" ht="21" customHeight="1"/>
    <row r="161" s="17" customFormat="1" ht="21" customHeight="1"/>
    <row r="162" s="17" customFormat="1" ht="21" customHeight="1"/>
    <row r="163" s="17" customFormat="1" ht="21" customHeight="1"/>
    <row r="164" s="17" customFormat="1" ht="21" customHeight="1"/>
    <row r="165" s="17" customFormat="1" ht="21" customHeight="1"/>
    <row r="166" s="17" customFormat="1" ht="21" customHeight="1"/>
    <row r="167" s="17" customFormat="1" ht="21" customHeight="1"/>
    <row r="168" s="17" customFormat="1" ht="21" customHeight="1"/>
    <row r="169" s="17" customFormat="1" ht="21" customHeight="1"/>
    <row r="170" s="17" customFormat="1" ht="21" customHeight="1"/>
    <row r="171" s="17" customFormat="1" ht="21" customHeight="1"/>
    <row r="172" s="17" customFormat="1" ht="21" customHeight="1"/>
    <row r="173" s="17" customFormat="1" ht="21" customHeight="1"/>
    <row r="174" s="17" customFormat="1" ht="21" customHeight="1"/>
    <row r="175" s="17" customFormat="1" ht="21" customHeight="1"/>
    <row r="176" s="17" customFormat="1" ht="21" customHeight="1"/>
    <row r="177" s="17" customFormat="1" ht="21" customHeight="1"/>
    <row r="178" s="17" customFormat="1" ht="21" customHeight="1"/>
    <row r="179" s="17" customFormat="1" ht="21" customHeight="1"/>
    <row r="180" s="17" customFormat="1" ht="21" customHeight="1"/>
    <row r="181" s="17" customFormat="1" ht="21" customHeight="1"/>
    <row r="182" s="17" customFormat="1" ht="21" customHeight="1"/>
    <row r="183" s="17" customFormat="1" ht="21" customHeight="1"/>
    <row r="184" s="17" customFormat="1" ht="21" customHeight="1"/>
    <row r="185" s="17" customFormat="1" ht="21" customHeight="1"/>
    <row r="186" s="17" customFormat="1" ht="21" customHeight="1"/>
    <row r="187" s="17" customFormat="1" ht="21" customHeight="1"/>
    <row r="188" s="17" customFormat="1" ht="21" customHeight="1"/>
    <row r="189" s="17" customFormat="1" ht="21" customHeight="1"/>
    <row r="190" s="17" customFormat="1" ht="21" customHeight="1"/>
    <row r="191" s="17" customFormat="1" ht="21" customHeight="1"/>
    <row r="192" s="17" customFormat="1" ht="21" customHeight="1"/>
    <row r="193" s="17" customFormat="1" ht="21" customHeight="1"/>
    <row r="194" s="17" customFormat="1" ht="21" customHeight="1"/>
    <row r="195" s="17" customFormat="1" ht="21" customHeight="1"/>
    <row r="196" s="17" customFormat="1" ht="21" customHeight="1"/>
    <row r="197" s="17" customFormat="1" ht="21" customHeight="1"/>
    <row r="198" s="17" customFormat="1" ht="21" customHeight="1"/>
    <row r="199" s="17" customFormat="1" ht="21" customHeight="1"/>
    <row r="200" s="17" customFormat="1" ht="21" customHeight="1"/>
    <row r="201" s="17" customFormat="1" ht="21" customHeight="1"/>
    <row r="202" s="17" customFormat="1" ht="21" customHeight="1"/>
    <row r="203" s="17" customFormat="1" ht="21" customHeight="1"/>
    <row r="204" s="17" customFormat="1" ht="21" customHeight="1"/>
    <row r="205" s="17" customFormat="1" ht="21" customHeight="1"/>
    <row r="206" s="17" customFormat="1" ht="21" customHeight="1"/>
    <row r="207" s="17" customFormat="1" ht="21" customHeight="1"/>
    <row r="208" s="17" customFormat="1" ht="21" customHeight="1"/>
    <row r="209" s="17" customFormat="1" ht="21" customHeight="1"/>
    <row r="210" s="17" customFormat="1" ht="21" customHeight="1"/>
    <row r="211" s="17" customFormat="1" ht="21" customHeight="1"/>
    <row r="212" s="17" customFormat="1" ht="21" customHeight="1"/>
    <row r="213" s="17" customFormat="1" ht="21" customHeight="1"/>
    <row r="214" s="17" customFormat="1" ht="21" customHeight="1"/>
    <row r="215" s="17" customFormat="1" ht="21" customHeight="1"/>
    <row r="216" s="17" customFormat="1" ht="21" customHeight="1"/>
    <row r="217" s="17" customFormat="1" ht="21" customHeight="1"/>
    <row r="218" s="17" customFormat="1" ht="21" customHeight="1"/>
    <row r="219" s="17" customFormat="1" ht="21" customHeight="1"/>
    <row r="220" s="17" customFormat="1" ht="21" customHeight="1"/>
    <row r="221" s="17" customFormat="1" ht="21" customHeight="1"/>
    <row r="222" s="17" customFormat="1" ht="21" customHeight="1"/>
    <row r="223" s="17" customFormat="1" ht="21" customHeight="1"/>
    <row r="224" s="17" customFormat="1" ht="21" customHeight="1"/>
    <row r="225" s="17" customFormat="1" ht="21" customHeight="1"/>
    <row r="226" s="17" customFormat="1" ht="21" customHeight="1"/>
    <row r="227" s="17" customFormat="1" ht="21" customHeight="1"/>
    <row r="228" s="17" customFormat="1" ht="21" customHeight="1"/>
    <row r="229" s="17" customFormat="1" ht="21" customHeight="1"/>
    <row r="230" s="17" customFormat="1" ht="21" customHeight="1"/>
    <row r="231" s="17" customFormat="1" ht="21" customHeight="1"/>
    <row r="232" s="17" customFormat="1" ht="21" customHeight="1"/>
    <row r="233" s="17" customFormat="1" ht="21" customHeight="1"/>
    <row r="234" s="17" customFormat="1" ht="21" customHeight="1"/>
    <row r="235" s="17" customFormat="1" ht="21" customHeight="1"/>
    <row r="236" s="17" customFormat="1" ht="21" customHeight="1"/>
    <row r="237" s="17" customFormat="1" ht="21" customHeight="1"/>
    <row r="238" s="17" customFormat="1" ht="21" customHeight="1"/>
    <row r="239" s="17" customFormat="1" ht="21" customHeight="1"/>
    <row r="240" s="17" customFormat="1" ht="21" customHeight="1"/>
    <row r="241" s="17" customFormat="1" ht="21" customHeight="1"/>
    <row r="242" s="17" customFormat="1" ht="21" customHeight="1"/>
    <row r="243" s="17" customFormat="1" ht="21" customHeight="1"/>
    <row r="244" s="17" customFormat="1" ht="21" customHeight="1"/>
    <row r="245" s="17" customFormat="1" ht="21" customHeight="1"/>
    <row r="246" s="17" customFormat="1" ht="21" customHeight="1"/>
    <row r="247" s="17" customFormat="1" ht="21" customHeight="1"/>
    <row r="248" s="17" customFormat="1" ht="21" customHeight="1"/>
    <row r="249" s="17" customFormat="1" ht="21" customHeight="1"/>
    <row r="250" s="17" customFormat="1" ht="21" customHeight="1"/>
    <row r="251" s="17" customFormat="1" ht="21" customHeight="1"/>
    <row r="252" s="17" customFormat="1" ht="21" customHeight="1"/>
    <row r="253" s="17" customFormat="1" ht="21" customHeight="1"/>
    <row r="254" s="17" customFormat="1" ht="21" customHeight="1"/>
    <row r="255" s="17" customFormat="1" ht="21" customHeight="1"/>
    <row r="256" s="17" customFormat="1" ht="21" customHeight="1"/>
    <row r="257" s="17" customFormat="1" ht="21" customHeight="1"/>
    <row r="258" s="17" customFormat="1" ht="21" customHeight="1"/>
    <row r="259" s="17" customFormat="1" ht="21" customHeight="1"/>
    <row r="260" s="17" customFormat="1" ht="21" customHeight="1"/>
    <row r="261" s="17" customFormat="1" ht="21" customHeight="1"/>
    <row r="262" s="17" customFormat="1" ht="21" customHeight="1"/>
    <row r="263" s="17" customFormat="1" ht="21" customHeight="1"/>
    <row r="264" s="17" customFormat="1" ht="21" customHeight="1"/>
    <row r="265" s="17" customFormat="1" ht="21" customHeight="1"/>
    <row r="266" s="17" customFormat="1" ht="21" customHeight="1"/>
    <row r="267" s="17" customFormat="1" ht="21" customHeight="1"/>
    <row r="268" s="17" customFormat="1" ht="21" customHeight="1"/>
    <row r="269" s="17" customFormat="1" ht="21" customHeight="1"/>
    <row r="270" s="17" customFormat="1" ht="21" customHeight="1"/>
    <row r="271" s="17" customFormat="1" ht="21" customHeight="1"/>
    <row r="272" s="17" customFormat="1" ht="21" customHeight="1"/>
    <row r="273" s="17" customFormat="1" ht="21" customHeight="1"/>
    <row r="274" s="17" customFormat="1" ht="21" customHeight="1"/>
    <row r="275" s="17" customFormat="1" ht="21" customHeight="1"/>
    <row r="276" s="17" customFormat="1" ht="21" customHeight="1"/>
    <row r="277" s="17" customFormat="1" ht="21" customHeight="1"/>
    <row r="278" s="17" customFormat="1" ht="21" customHeight="1"/>
    <row r="279" s="17" customFormat="1" ht="21" customHeight="1"/>
    <row r="280" s="17" customFormat="1" ht="21" customHeight="1"/>
    <row r="281" s="17" customFormat="1" ht="21" customHeight="1"/>
    <row r="282" s="17" customFormat="1" ht="21" customHeight="1"/>
    <row r="283" s="17" customFormat="1" ht="21" customHeight="1"/>
    <row r="284" s="17" customFormat="1" ht="21" customHeight="1"/>
    <row r="285" s="17" customFormat="1" ht="21" customHeight="1"/>
    <row r="286" s="17" customFormat="1" ht="21" customHeight="1"/>
    <row r="287" s="17" customFormat="1" ht="21" customHeight="1"/>
    <row r="288" s="17" customFormat="1" ht="21" customHeight="1"/>
    <row r="289" s="17" customFormat="1" ht="21" customHeight="1"/>
    <row r="290" s="17" customFormat="1" ht="21" customHeight="1"/>
    <row r="291" s="17" customFormat="1" ht="21" customHeight="1"/>
    <row r="292" s="17" customFormat="1" ht="21" customHeight="1"/>
    <row r="293" s="17" customFormat="1" ht="21" customHeight="1"/>
    <row r="294" s="17" customFormat="1" ht="21" customHeight="1"/>
    <row r="295" s="17" customFormat="1" ht="21" customHeight="1"/>
    <row r="296" s="17" customFormat="1" ht="21" customHeight="1"/>
    <row r="297" s="17" customFormat="1" ht="21" customHeight="1"/>
    <row r="298" s="17" customFormat="1" ht="21" customHeight="1"/>
    <row r="299" s="17" customFormat="1" ht="21" customHeight="1"/>
    <row r="300" s="17" customFormat="1" ht="21" customHeight="1"/>
    <row r="301" s="17" customFormat="1" ht="21" customHeight="1"/>
    <row r="302" s="17" customFormat="1" ht="21" customHeight="1"/>
    <row r="303" s="17" customFormat="1" ht="21" customHeight="1"/>
    <row r="304" s="17" customFormat="1" ht="21" customHeight="1"/>
    <row r="305" s="17" customFormat="1" ht="21" customHeight="1"/>
    <row r="306" s="17" customFormat="1" ht="21" customHeight="1"/>
    <row r="307" s="17" customFormat="1" ht="21" customHeight="1"/>
    <row r="308" s="17" customFormat="1" ht="21" customHeight="1"/>
    <row r="309" s="17" customFormat="1" ht="21" customHeight="1"/>
    <row r="310" s="17" customFormat="1" ht="21" customHeight="1"/>
    <row r="311" s="17" customFormat="1" ht="21" customHeight="1"/>
    <row r="312" s="17" customFormat="1" ht="21" customHeight="1"/>
    <row r="313" s="17" customFormat="1" ht="21" customHeight="1"/>
    <row r="314" s="17" customFormat="1" ht="21" customHeight="1"/>
    <row r="315" s="17" customFormat="1" ht="21" customHeight="1"/>
    <row r="316" s="17" customFormat="1" ht="21" customHeight="1"/>
    <row r="317" s="17" customFormat="1" ht="21" customHeight="1"/>
    <row r="318" s="17" customFormat="1" ht="21" customHeight="1"/>
    <row r="319" s="17" customFormat="1" ht="21" customHeight="1"/>
    <row r="320" s="17" customFormat="1" ht="21" customHeight="1"/>
    <row r="321" s="17" customFormat="1" ht="21" customHeight="1"/>
    <row r="322" s="17" customFormat="1" ht="21" customHeight="1"/>
    <row r="323" s="17" customFormat="1" ht="21" customHeight="1"/>
    <row r="324" s="17" customFormat="1" ht="21" customHeight="1"/>
    <row r="325" s="17" customFormat="1" ht="21" customHeight="1"/>
    <row r="326" s="17" customFormat="1" ht="21" customHeight="1"/>
    <row r="327" s="17" customFormat="1" ht="21" customHeight="1"/>
    <row r="328" s="17" customFormat="1" ht="21" customHeight="1"/>
    <row r="329" s="17" customFormat="1" ht="21" customHeight="1"/>
    <row r="330" s="17" customFormat="1" ht="21" customHeight="1"/>
    <row r="331" s="17" customFormat="1" ht="21" customHeight="1"/>
    <row r="332" s="17" customFormat="1" ht="21" customHeight="1"/>
    <row r="333" s="17" customFormat="1" ht="21" customHeight="1"/>
    <row r="334" s="17" customFormat="1" ht="21" customHeight="1"/>
    <row r="335" s="17" customFormat="1" ht="21" customHeight="1"/>
    <row r="336" s="17" customFormat="1" ht="21" customHeight="1"/>
    <row r="337" s="17" customFormat="1" ht="21" customHeight="1"/>
    <row r="338" s="17" customFormat="1" ht="21" customHeight="1"/>
    <row r="339" s="17" customFormat="1" ht="21" customHeight="1"/>
    <row r="340" s="17" customFormat="1" ht="21" customHeight="1"/>
    <row r="341" s="17" customFormat="1" ht="21" customHeight="1"/>
    <row r="342" s="17" customFormat="1" ht="21" customHeight="1"/>
    <row r="343" s="17" customFormat="1" ht="21" customHeight="1"/>
    <row r="344" s="17" customFormat="1" ht="21" customHeight="1"/>
    <row r="345" s="17" customFormat="1" ht="21" customHeight="1"/>
    <row r="346" s="17" customFormat="1" ht="21" customHeight="1"/>
    <row r="347" s="17" customFormat="1" ht="21" customHeight="1"/>
    <row r="348" s="17" customFormat="1" ht="21" customHeight="1"/>
    <row r="349" s="17" customFormat="1" ht="21" customHeight="1"/>
    <row r="350" s="17" customFormat="1" ht="21" customHeight="1"/>
    <row r="351" s="17" customFormat="1" ht="21" customHeight="1"/>
    <row r="352" s="17" customFormat="1" ht="21" customHeight="1"/>
    <row r="353" s="17" customFormat="1" ht="21" customHeight="1"/>
    <row r="354" s="17" customFormat="1" ht="21" customHeight="1"/>
    <row r="355" s="17" customFormat="1" ht="21" customHeight="1"/>
    <row r="356" s="17" customFormat="1" ht="21" customHeight="1"/>
    <row r="357" s="17" customFormat="1" ht="21" customHeight="1"/>
    <row r="358" s="17" customFormat="1" ht="21" customHeight="1"/>
    <row r="359" s="17" customFormat="1" ht="21" customHeight="1"/>
    <row r="360" s="17" customFormat="1" ht="21" customHeight="1"/>
    <row r="361" s="17" customFormat="1" ht="21" customHeight="1"/>
    <row r="362" s="17" customFormat="1" ht="21" customHeight="1"/>
    <row r="363" s="17" customFormat="1" ht="21" customHeight="1"/>
    <row r="364" s="17" customFormat="1" ht="21" customHeight="1"/>
    <row r="365" s="17" customFormat="1" ht="21" customHeight="1"/>
    <row r="366" s="17" customFormat="1" ht="21" customHeight="1"/>
    <row r="367" s="17" customFormat="1" ht="21" customHeight="1"/>
    <row r="368" s="17" customFormat="1" ht="21" customHeight="1"/>
    <row r="369" s="17" customFormat="1" ht="21" customHeight="1"/>
    <row r="370" s="17" customFormat="1" ht="21" customHeight="1"/>
    <row r="371" s="17" customFormat="1" ht="21" customHeight="1"/>
    <row r="372" s="17" customFormat="1" ht="21" customHeight="1"/>
    <row r="373" s="17" customFormat="1" ht="21" customHeight="1"/>
    <row r="374" s="17" customFormat="1" ht="21" customHeight="1"/>
    <row r="375" s="17" customFormat="1" ht="21" customHeight="1"/>
    <row r="376" s="17" customFormat="1" ht="21" customHeight="1"/>
    <row r="377" s="17" customFormat="1" ht="21" customHeight="1"/>
    <row r="378" s="17" customFormat="1" ht="21" customHeight="1"/>
    <row r="379" s="17" customFormat="1" ht="21" customHeight="1"/>
    <row r="380" s="17" customFormat="1" ht="21" customHeight="1"/>
    <row r="381" s="17" customFormat="1" ht="21" customHeight="1"/>
    <row r="382" s="17" customFormat="1" ht="21" customHeight="1"/>
    <row r="383" s="17" customFormat="1" ht="21" customHeight="1"/>
    <row r="384" s="17" customFormat="1" ht="21" customHeight="1"/>
    <row r="385" s="17" customFormat="1" ht="21" customHeight="1"/>
    <row r="386" s="17" customFormat="1" ht="21" customHeight="1"/>
    <row r="387" s="17" customFormat="1" ht="21" customHeight="1"/>
    <row r="388" s="17" customFormat="1" ht="21" customHeight="1"/>
    <row r="389" s="17" customFormat="1" ht="21" customHeight="1"/>
    <row r="390" s="17" customFormat="1" ht="21" customHeight="1"/>
    <row r="391" s="17" customFormat="1" ht="21" customHeight="1"/>
    <row r="392" s="17" customFormat="1" ht="21" customHeight="1"/>
    <row r="393" s="17" customFormat="1" ht="21" customHeight="1"/>
    <row r="394" s="17" customFormat="1" ht="21" customHeight="1"/>
    <row r="395" s="17" customFormat="1" ht="21" customHeight="1"/>
    <row r="396" s="17" customFormat="1" ht="21" customHeight="1"/>
    <row r="397" s="17" customFormat="1" ht="21" customHeight="1"/>
    <row r="398" s="17" customFormat="1" ht="21" customHeight="1"/>
    <row r="399" s="17" customFormat="1" ht="21" customHeight="1"/>
    <row r="400" s="17" customFormat="1" ht="21" customHeight="1"/>
    <row r="401" s="17" customFormat="1" ht="21" customHeight="1"/>
    <row r="402" s="17" customFormat="1" ht="21" customHeight="1"/>
    <row r="403" s="17" customFormat="1" ht="21" customHeight="1"/>
    <row r="404" s="17" customFormat="1" ht="21" customHeight="1"/>
    <row r="405" s="17" customFormat="1" ht="21" customHeight="1"/>
    <row r="406" s="17" customFormat="1" ht="21" customHeight="1"/>
    <row r="407" s="17" customFormat="1" ht="21" customHeight="1"/>
    <row r="408" s="17" customFormat="1" ht="21" customHeight="1"/>
    <row r="409" s="17" customFormat="1" ht="21" customHeight="1"/>
    <row r="410" s="17" customFormat="1" ht="21" customHeight="1"/>
    <row r="411" s="17" customFormat="1" ht="21" customHeight="1"/>
    <row r="412" s="17" customFormat="1" ht="21" customHeight="1"/>
    <row r="413" s="17" customFormat="1" ht="21" customHeight="1"/>
    <row r="414" s="17" customFormat="1" ht="21" customHeight="1"/>
    <row r="415" s="17" customFormat="1" ht="21" customHeight="1"/>
    <row r="416" s="17" customFormat="1" ht="21" customHeight="1"/>
    <row r="417" s="17" customFormat="1" ht="21" customHeight="1"/>
    <row r="418" s="17" customFormat="1" ht="21" customHeight="1"/>
    <row r="419" s="17" customFormat="1" ht="21" customHeight="1"/>
    <row r="420" s="17" customFormat="1" ht="21" customHeight="1"/>
    <row r="421" s="17" customFormat="1" ht="21" customHeight="1"/>
    <row r="422" s="17" customFormat="1" ht="21" customHeight="1"/>
    <row r="423" s="17" customFormat="1" ht="21" customHeight="1"/>
    <row r="424" s="17" customFormat="1" ht="21" customHeight="1"/>
    <row r="425" s="17" customFormat="1" ht="21" customHeight="1"/>
    <row r="426" s="17" customFormat="1" ht="21" customHeight="1"/>
    <row r="427" s="17" customFormat="1" ht="21" customHeight="1"/>
    <row r="428" s="17" customFormat="1" ht="21" customHeight="1"/>
    <row r="429" s="17" customFormat="1" ht="21" customHeight="1"/>
    <row r="430" s="17" customFormat="1" ht="21" customHeight="1"/>
    <row r="431" s="17" customFormat="1" ht="21" customHeight="1"/>
    <row r="432" s="17" customFormat="1" ht="21" customHeight="1"/>
    <row r="433" s="17" customFormat="1" ht="21" customHeight="1"/>
    <row r="434" s="17" customFormat="1" ht="21" customHeight="1"/>
    <row r="435" s="17" customFormat="1" ht="21" customHeight="1"/>
    <row r="436" s="17" customFormat="1" ht="21" customHeight="1"/>
    <row r="437" s="17" customFormat="1" ht="21" customHeight="1"/>
    <row r="438" s="17" customFormat="1" ht="21" customHeight="1"/>
    <row r="439" s="17" customFormat="1" ht="21" customHeight="1"/>
    <row r="440" s="17" customFormat="1" ht="21" customHeight="1"/>
    <row r="441" s="17" customFormat="1" ht="21" customHeight="1"/>
    <row r="442" s="17" customFormat="1" ht="21" customHeight="1"/>
    <row r="443" s="17" customFormat="1" ht="21" customHeight="1"/>
    <row r="444" s="17" customFormat="1" ht="21" customHeight="1"/>
    <row r="445" s="17" customFormat="1" ht="21" customHeight="1"/>
    <row r="446" s="17" customFormat="1" ht="21" customHeight="1"/>
    <row r="447" s="17" customFormat="1" ht="21" customHeight="1"/>
    <row r="448" s="17" customFormat="1" ht="21" customHeight="1"/>
    <row r="449" s="17" customFormat="1" ht="21" customHeight="1"/>
    <row r="450" s="17" customFormat="1" ht="21" customHeight="1"/>
    <row r="451" s="17" customFormat="1" ht="21" customHeight="1"/>
    <row r="452" s="17" customFormat="1" ht="21" customHeight="1"/>
    <row r="453" s="17" customFormat="1" ht="21" customHeight="1"/>
    <row r="454" s="17" customFormat="1" ht="21" customHeight="1"/>
    <row r="455" s="17" customFormat="1" ht="21" customHeight="1"/>
    <row r="456" s="17" customFormat="1" ht="21" customHeight="1"/>
    <row r="457" s="17" customFormat="1" ht="21" customHeight="1"/>
    <row r="458" s="17" customFormat="1" ht="21" customHeight="1"/>
    <row r="459" s="17" customFormat="1" ht="21" customHeight="1"/>
    <row r="460" s="17" customFormat="1" ht="21" customHeight="1"/>
    <row r="461" s="17" customFormat="1" ht="21" customHeight="1"/>
    <row r="462" s="17" customFormat="1" ht="21" customHeight="1"/>
    <row r="463" s="17" customFormat="1" ht="21" customHeight="1"/>
    <row r="464" s="17" customFormat="1" ht="21" customHeight="1"/>
    <row r="465" s="17" customFormat="1" ht="21" customHeight="1"/>
    <row r="466" s="17" customFormat="1" ht="21" customHeight="1"/>
    <row r="467" s="17" customFormat="1" ht="21" customHeight="1"/>
    <row r="468" s="17" customFormat="1" ht="21" customHeight="1"/>
  </sheetData>
  <mergeCells count="1">
    <mergeCell ref="A7:T8"/>
  </mergeCells>
  <phoneticPr fontId="1" type="noConversion"/>
  <pageMargins left="0.78740157480314965" right="0.39370078740157483" top="0.59055118110236227" bottom="0.39370078740157483" header="0.51181102362204722" footer="0.51181102362204722"/>
  <pageSetup paperSize="9" scale="9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2"/>
  <sheetViews>
    <sheetView view="pageBreakPreview" topLeftCell="B1" zoomScaleNormal="100" zoomScaleSheetLayoutView="100" workbookViewId="0">
      <selection activeCell="E32" sqref="E32"/>
    </sheetView>
  </sheetViews>
  <sheetFormatPr defaultRowHeight="16.5"/>
  <cols>
    <col min="1" max="1" width="0" hidden="1" customWidth="1"/>
    <col min="2" max="3" width="4.75" customWidth="1"/>
    <col min="4" max="4" width="35.75" customWidth="1"/>
    <col min="5" max="5" width="25.75" customWidth="1"/>
    <col min="6" max="6" width="60.75" customWidth="1"/>
    <col min="7" max="7" width="7.25" customWidth="1"/>
    <col min="8" max="8" width="34.75" customWidth="1"/>
  </cols>
  <sheetData>
    <row r="1" spans="1:8" ht="24" customHeight="1">
      <c r="B1" s="155" t="s">
        <v>43</v>
      </c>
      <c r="C1" s="155"/>
      <c r="D1" s="155"/>
      <c r="E1" s="155"/>
      <c r="F1" s="155"/>
      <c r="G1" s="155"/>
      <c r="H1" s="155"/>
    </row>
    <row r="2" spans="1:8" ht="22.15" customHeight="1">
      <c r="B2" s="156" t="s">
        <v>790</v>
      </c>
      <c r="C2" s="156"/>
      <c r="D2" s="156"/>
      <c r="E2" s="156"/>
      <c r="F2" s="11"/>
      <c r="G2" s="12" t="s">
        <v>104</v>
      </c>
      <c r="H2" s="13" t="str">
        <f>""&amp;NUMBERSTRING(E32,1)&amp;"원정(\"&amp;TEXT(E32,"#,###")&amp;")"</f>
        <v>영원정(\)</v>
      </c>
    </row>
    <row r="3" spans="1:8" ht="22.15" customHeight="1">
      <c r="B3" s="157" t="s">
        <v>44</v>
      </c>
      <c r="C3" s="157"/>
      <c r="D3" s="157"/>
      <c r="E3" s="8" t="s">
        <v>45</v>
      </c>
      <c r="F3" s="8" t="s">
        <v>46</v>
      </c>
      <c r="G3" s="159" t="s">
        <v>42</v>
      </c>
      <c r="H3" s="160"/>
    </row>
    <row r="4" spans="1:8" ht="22.15" customHeight="1">
      <c r="A4" s="1" t="s">
        <v>51</v>
      </c>
      <c r="B4" s="158" t="s">
        <v>47</v>
      </c>
      <c r="C4" s="158" t="s">
        <v>48</v>
      </c>
      <c r="D4" s="9" t="s">
        <v>52</v>
      </c>
      <c r="E4" s="10">
        <f>공종별총괄집계표!F5</f>
        <v>0</v>
      </c>
      <c r="F4" s="7" t="s">
        <v>19</v>
      </c>
      <c r="G4" s="153" t="s">
        <v>19</v>
      </c>
      <c r="H4" s="154"/>
    </row>
    <row r="5" spans="1:8" ht="22.15" customHeight="1">
      <c r="A5" s="1" t="s">
        <v>53</v>
      </c>
      <c r="B5" s="158"/>
      <c r="C5" s="158"/>
      <c r="D5" s="9" t="s">
        <v>54</v>
      </c>
      <c r="E5" s="10">
        <v>0</v>
      </c>
      <c r="F5" s="7" t="s">
        <v>19</v>
      </c>
      <c r="G5" s="153" t="s">
        <v>19</v>
      </c>
      <c r="H5" s="154"/>
    </row>
    <row r="6" spans="1:8" ht="22.15" customHeight="1">
      <c r="A6" s="1" t="s">
        <v>55</v>
      </c>
      <c r="B6" s="158"/>
      <c r="C6" s="158"/>
      <c r="D6" s="9" t="s">
        <v>56</v>
      </c>
      <c r="E6" s="10">
        <v>0</v>
      </c>
      <c r="F6" s="7" t="s">
        <v>19</v>
      </c>
      <c r="G6" s="153" t="s">
        <v>19</v>
      </c>
      <c r="H6" s="154"/>
    </row>
    <row r="7" spans="1:8" ht="22.15" customHeight="1">
      <c r="A7" s="1" t="s">
        <v>57</v>
      </c>
      <c r="B7" s="158"/>
      <c r="C7" s="158"/>
      <c r="D7" s="9" t="s">
        <v>58</v>
      </c>
      <c r="E7" s="10">
        <f>TRUNC(E4+E5-E6, 0)</f>
        <v>0</v>
      </c>
      <c r="F7" s="7" t="s">
        <v>19</v>
      </c>
      <c r="G7" s="153" t="s">
        <v>19</v>
      </c>
      <c r="H7" s="154"/>
    </row>
    <row r="8" spans="1:8" ht="22.15" customHeight="1">
      <c r="A8" s="1" t="s">
        <v>59</v>
      </c>
      <c r="B8" s="158"/>
      <c r="C8" s="158" t="s">
        <v>49</v>
      </c>
      <c r="D8" s="9" t="s">
        <v>60</v>
      </c>
      <c r="E8" s="10">
        <f>공종별총괄집계표!H5</f>
        <v>0</v>
      </c>
      <c r="F8" s="7" t="s">
        <v>19</v>
      </c>
      <c r="G8" s="153" t="s">
        <v>19</v>
      </c>
      <c r="H8" s="154"/>
    </row>
    <row r="9" spans="1:8" ht="22.15" customHeight="1">
      <c r="A9" s="1" t="s">
        <v>61</v>
      </c>
      <c r="B9" s="158"/>
      <c r="C9" s="158"/>
      <c r="D9" s="9" t="s">
        <v>62</v>
      </c>
      <c r="E9" s="16">
        <f>TRUNC(E8*0.175, 0)</f>
        <v>0</v>
      </c>
      <c r="F9" s="14" t="s">
        <v>115</v>
      </c>
      <c r="G9" s="153" t="s">
        <v>497</v>
      </c>
      <c r="H9" s="154"/>
    </row>
    <row r="10" spans="1:8" ht="22.15" customHeight="1">
      <c r="A10" s="1" t="s">
        <v>63</v>
      </c>
      <c r="B10" s="158"/>
      <c r="C10" s="158"/>
      <c r="D10" s="9" t="s">
        <v>58</v>
      </c>
      <c r="E10" s="10">
        <f>TRUNC(E8+E9, 0)</f>
        <v>0</v>
      </c>
      <c r="F10" s="7" t="s">
        <v>19</v>
      </c>
      <c r="G10" s="153" t="s">
        <v>19</v>
      </c>
      <c r="H10" s="154"/>
    </row>
    <row r="11" spans="1:8" ht="22.15" customHeight="1">
      <c r="A11" s="1" t="s">
        <v>64</v>
      </c>
      <c r="B11" s="158"/>
      <c r="C11" s="158" t="s">
        <v>50</v>
      </c>
      <c r="D11" s="9" t="s">
        <v>65</v>
      </c>
      <c r="E11" s="10">
        <f>공종별총괄집계표!J5</f>
        <v>0</v>
      </c>
      <c r="F11" s="7" t="s">
        <v>19</v>
      </c>
      <c r="G11" s="153" t="s">
        <v>19</v>
      </c>
      <c r="H11" s="154"/>
    </row>
    <row r="12" spans="1:8" ht="22.15" customHeight="1">
      <c r="A12" s="1" t="s">
        <v>66</v>
      </c>
      <c r="B12" s="158"/>
      <c r="C12" s="158"/>
      <c r="D12" s="9" t="s">
        <v>67</v>
      </c>
      <c r="E12" s="16">
        <f>TRUNC(E10*0.0356, 0)</f>
        <v>0</v>
      </c>
      <c r="F12" s="14" t="s">
        <v>116</v>
      </c>
      <c r="G12" s="153" t="s">
        <v>19</v>
      </c>
      <c r="H12" s="154"/>
    </row>
    <row r="13" spans="1:8" ht="22.15" customHeight="1">
      <c r="A13" s="1" t="s">
        <v>68</v>
      </c>
      <c r="B13" s="158"/>
      <c r="C13" s="158"/>
      <c r="D13" s="9" t="s">
        <v>69</v>
      </c>
      <c r="E13" s="16">
        <f>TRUNC(E10*0.0101, 0)</f>
        <v>0</v>
      </c>
      <c r="F13" s="14" t="s">
        <v>70</v>
      </c>
      <c r="G13" s="153" t="s">
        <v>19</v>
      </c>
      <c r="H13" s="154"/>
    </row>
    <row r="14" spans="1:8" ht="22.15" hidden="1" customHeight="1">
      <c r="A14" s="1" t="s">
        <v>71</v>
      </c>
      <c r="B14" s="158"/>
      <c r="C14" s="158"/>
      <c r="D14" s="9" t="s">
        <v>72</v>
      </c>
      <c r="E14" s="16">
        <f>TRUNC(E8*0.03595, 0)*0</f>
        <v>0</v>
      </c>
      <c r="F14" s="14" t="s">
        <v>117</v>
      </c>
      <c r="G14" s="153" t="s">
        <v>19</v>
      </c>
      <c r="H14" s="154"/>
    </row>
    <row r="15" spans="1:8" ht="22.15" hidden="1" customHeight="1">
      <c r="A15" s="1" t="s">
        <v>73</v>
      </c>
      <c r="B15" s="158"/>
      <c r="C15" s="158"/>
      <c r="D15" s="9" t="s">
        <v>74</v>
      </c>
      <c r="E15" s="16">
        <f>TRUNC(E8*0.0475, 0)*0</f>
        <v>0</v>
      </c>
      <c r="F15" s="14" t="s">
        <v>118</v>
      </c>
      <c r="G15" s="153" t="s">
        <v>19</v>
      </c>
      <c r="H15" s="154"/>
    </row>
    <row r="16" spans="1:8" ht="22.15" hidden="1" customHeight="1">
      <c r="A16" s="1" t="s">
        <v>75</v>
      </c>
      <c r="B16" s="158"/>
      <c r="C16" s="158"/>
      <c r="D16" s="9" t="s">
        <v>76</v>
      </c>
      <c r="E16" s="16">
        <f>TRUNC(E14*0.1314, 0)</f>
        <v>0</v>
      </c>
      <c r="F16" s="14" t="s">
        <v>119</v>
      </c>
      <c r="G16" s="153" t="s">
        <v>19</v>
      </c>
      <c r="H16" s="154"/>
    </row>
    <row r="17" spans="1:8" ht="22.15" customHeight="1">
      <c r="A17" s="1" t="s">
        <v>77</v>
      </c>
      <c r="B17" s="158"/>
      <c r="C17" s="158"/>
      <c r="D17" s="9" t="s">
        <v>78</v>
      </c>
      <c r="E17" s="10">
        <f>TRUNC(E8*0.023, 0)</f>
        <v>0</v>
      </c>
      <c r="F17" s="7" t="s">
        <v>79</v>
      </c>
      <c r="G17" s="153" t="s">
        <v>19</v>
      </c>
      <c r="H17" s="154"/>
    </row>
    <row r="18" spans="1:8" ht="22.15" customHeight="1">
      <c r="A18" s="1" t="s">
        <v>80</v>
      </c>
      <c r="B18" s="158"/>
      <c r="C18" s="158"/>
      <c r="D18" s="9" t="s">
        <v>81</v>
      </c>
      <c r="E18" s="16">
        <f>TRUNC((E7+E8+(0/1.1))*0.0207, 0)</f>
        <v>0</v>
      </c>
      <c r="F18" s="14" t="s">
        <v>498</v>
      </c>
      <c r="G18" s="153" t="s">
        <v>499</v>
      </c>
      <c r="H18" s="154"/>
    </row>
    <row r="19" spans="1:8" ht="22.15" customHeight="1">
      <c r="A19" s="1" t="s">
        <v>109</v>
      </c>
      <c r="B19" s="158"/>
      <c r="C19" s="158"/>
      <c r="D19" s="15" t="s">
        <v>110</v>
      </c>
      <c r="E19" s="16">
        <f>TRUNC(E10*0.00006, 0)</f>
        <v>0</v>
      </c>
      <c r="F19" s="14" t="s">
        <v>111</v>
      </c>
      <c r="G19" s="153" t="s">
        <v>19</v>
      </c>
      <c r="H19" s="154"/>
    </row>
    <row r="20" spans="1:8" ht="22.15" customHeight="1">
      <c r="A20" s="1" t="s">
        <v>112</v>
      </c>
      <c r="B20" s="158"/>
      <c r="C20" s="158"/>
      <c r="D20" s="15" t="s">
        <v>113</v>
      </c>
      <c r="E20" s="16">
        <f>TRUNC(E10*0.0009, 0)</f>
        <v>0</v>
      </c>
      <c r="F20" s="14" t="s">
        <v>114</v>
      </c>
      <c r="G20" s="153" t="s">
        <v>19</v>
      </c>
      <c r="H20" s="154"/>
    </row>
    <row r="21" spans="1:8" ht="22.15" customHeight="1">
      <c r="A21" s="1" t="s">
        <v>82</v>
      </c>
      <c r="B21" s="158"/>
      <c r="C21" s="158"/>
      <c r="D21" s="9" t="s">
        <v>83</v>
      </c>
      <c r="E21" s="16">
        <f>TRUNC((E7+E10)*0.05, 0)</f>
        <v>0</v>
      </c>
      <c r="F21" s="14" t="s">
        <v>500</v>
      </c>
      <c r="G21" s="153" t="s">
        <v>19</v>
      </c>
      <c r="H21" s="154"/>
    </row>
    <row r="22" spans="1:8" ht="22.15" customHeight="1">
      <c r="A22" s="1" t="s">
        <v>84</v>
      </c>
      <c r="B22" s="158"/>
      <c r="C22" s="158"/>
      <c r="D22" s="9" t="s">
        <v>58</v>
      </c>
      <c r="E22" s="10">
        <f>TRUNC(E11+E12+E13+E14+E15+E17+E18+E16+E21, 0)</f>
        <v>0</v>
      </c>
      <c r="F22" s="7" t="s">
        <v>19</v>
      </c>
      <c r="G22" s="153" t="s">
        <v>19</v>
      </c>
      <c r="H22" s="154"/>
    </row>
    <row r="23" spans="1:8" ht="22.15" customHeight="1">
      <c r="A23" s="1" t="s">
        <v>85</v>
      </c>
      <c r="B23" s="161" t="s">
        <v>86</v>
      </c>
      <c r="C23" s="161"/>
      <c r="D23" s="162"/>
      <c r="E23" s="10">
        <f>TRUNC(E7+E10+E22, 0)</f>
        <v>0</v>
      </c>
      <c r="F23" s="7" t="s">
        <v>19</v>
      </c>
      <c r="G23" s="153" t="s">
        <v>19</v>
      </c>
      <c r="H23" s="154"/>
    </row>
    <row r="24" spans="1:8" ht="22.15" customHeight="1">
      <c r="A24" s="1" t="s">
        <v>87</v>
      </c>
      <c r="B24" s="161" t="s">
        <v>88</v>
      </c>
      <c r="C24" s="161"/>
      <c r="D24" s="162"/>
      <c r="E24" s="16"/>
      <c r="F24" s="14" t="s">
        <v>144</v>
      </c>
      <c r="G24" s="153" t="s">
        <v>19</v>
      </c>
      <c r="H24" s="154"/>
    </row>
    <row r="25" spans="1:8" ht="22.15" customHeight="1">
      <c r="A25" s="1" t="s">
        <v>89</v>
      </c>
      <c r="B25" s="161" t="s">
        <v>90</v>
      </c>
      <c r="C25" s="161"/>
      <c r="D25" s="162"/>
      <c r="E25" s="10"/>
      <c r="F25" s="134" t="s">
        <v>1141</v>
      </c>
      <c r="G25" s="153" t="s">
        <v>19</v>
      </c>
      <c r="H25" s="154"/>
    </row>
    <row r="26" spans="1:8" ht="22.15" customHeight="1">
      <c r="A26" s="1" t="s">
        <v>96</v>
      </c>
      <c r="B26" s="161" t="s">
        <v>97</v>
      </c>
      <c r="C26" s="161"/>
      <c r="D26" s="162"/>
      <c r="E26" s="16"/>
      <c r="F26" s="14" t="s">
        <v>120</v>
      </c>
      <c r="G26" s="153" t="s">
        <v>19</v>
      </c>
      <c r="H26" s="154"/>
    </row>
    <row r="27" spans="1:8" ht="22.15" customHeight="1">
      <c r="A27" s="1" t="s">
        <v>91</v>
      </c>
      <c r="B27" s="161" t="s">
        <v>92</v>
      </c>
      <c r="C27" s="161"/>
      <c r="D27" s="162"/>
      <c r="E27" s="10"/>
      <c r="F27" s="7" t="s">
        <v>19</v>
      </c>
      <c r="G27" s="153" t="s">
        <v>19</v>
      </c>
      <c r="H27" s="154"/>
    </row>
    <row r="28" spans="1:8" ht="22.15" customHeight="1">
      <c r="A28" s="1" t="s">
        <v>93</v>
      </c>
      <c r="B28" s="161" t="s">
        <v>94</v>
      </c>
      <c r="C28" s="161"/>
      <c r="D28" s="162"/>
      <c r="E28" s="10"/>
      <c r="F28" s="7" t="s">
        <v>95</v>
      </c>
      <c r="G28" s="153" t="s">
        <v>19</v>
      </c>
      <c r="H28" s="154"/>
    </row>
    <row r="29" spans="1:8" ht="22.15" customHeight="1">
      <c r="A29" s="1" t="s">
        <v>98</v>
      </c>
      <c r="B29" s="161" t="s">
        <v>99</v>
      </c>
      <c r="C29" s="161"/>
      <c r="D29" s="162"/>
      <c r="E29" s="10"/>
      <c r="F29" s="7" t="s">
        <v>19</v>
      </c>
      <c r="G29" s="153" t="s">
        <v>19</v>
      </c>
      <c r="H29" s="154"/>
    </row>
    <row r="30" spans="1:8" ht="22.15" hidden="1" customHeight="1">
      <c r="A30" s="1" t="s">
        <v>98</v>
      </c>
      <c r="B30" s="161" t="s">
        <v>105</v>
      </c>
      <c r="C30" s="161"/>
      <c r="D30" s="162"/>
      <c r="E30" s="10">
        <f>공종별총괄집계표!L8</f>
        <v>0</v>
      </c>
      <c r="F30" s="7" t="s">
        <v>19</v>
      </c>
      <c r="G30" s="153" t="s">
        <v>19</v>
      </c>
      <c r="H30" s="154"/>
    </row>
    <row r="31" spans="1:8" ht="22.15" hidden="1" customHeight="1">
      <c r="A31" s="1" t="s">
        <v>98</v>
      </c>
      <c r="B31" s="161" t="s">
        <v>108</v>
      </c>
      <c r="C31" s="161"/>
      <c r="D31" s="162"/>
      <c r="E31" s="10"/>
      <c r="F31" s="7" t="s">
        <v>107</v>
      </c>
      <c r="G31" s="153" t="s">
        <v>106</v>
      </c>
      <c r="H31" s="154"/>
    </row>
    <row r="32" spans="1:8" ht="22.15" customHeight="1">
      <c r="A32" s="1" t="s">
        <v>100</v>
      </c>
      <c r="B32" s="161" t="s">
        <v>101</v>
      </c>
      <c r="C32" s="161"/>
      <c r="D32" s="162"/>
      <c r="E32" s="10">
        <f>TRUNC(E29+E30+E31, -3)</f>
        <v>0</v>
      </c>
      <c r="F32" s="7" t="s">
        <v>19</v>
      </c>
      <c r="G32" s="153" t="s">
        <v>19</v>
      </c>
      <c r="H32" s="154"/>
    </row>
  </sheetData>
  <mergeCells count="47">
    <mergeCell ref="B29:D29"/>
    <mergeCell ref="B32:D32"/>
    <mergeCell ref="B23:D23"/>
    <mergeCell ref="B24:D24"/>
    <mergeCell ref="B25:D25"/>
    <mergeCell ref="B27:D27"/>
    <mergeCell ref="B28:D28"/>
    <mergeCell ref="B26:D26"/>
    <mergeCell ref="B31:D31"/>
    <mergeCell ref="B30:D30"/>
    <mergeCell ref="B1:H1"/>
    <mergeCell ref="B2:E2"/>
    <mergeCell ref="B3:D3"/>
    <mergeCell ref="B4:B22"/>
    <mergeCell ref="C4:C7"/>
    <mergeCell ref="C8:C10"/>
    <mergeCell ref="C11:C22"/>
    <mergeCell ref="G3:H3"/>
    <mergeCell ref="G4:H4"/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21:H21"/>
    <mergeCell ref="G22:H22"/>
    <mergeCell ref="G28:H28"/>
    <mergeCell ref="G19:H19"/>
    <mergeCell ref="G20:H20"/>
    <mergeCell ref="G29:H29"/>
    <mergeCell ref="G32:H32"/>
    <mergeCell ref="G31:H31"/>
    <mergeCell ref="G23:H23"/>
    <mergeCell ref="G24:H24"/>
    <mergeCell ref="G25:H25"/>
    <mergeCell ref="G26:H26"/>
    <mergeCell ref="G27:H27"/>
    <mergeCell ref="G30:H30"/>
  </mergeCells>
  <phoneticPr fontId="1" type="noConversion"/>
  <pageMargins left="0.78740157480314954" right="0" top="0.39370078740157477" bottom="0.39370078740157477" header="0" footer="0"/>
  <pageSetup paperSize="9" scale="7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26"/>
  <sheetViews>
    <sheetView view="pageBreakPreview" zoomScaleNormal="100" zoomScaleSheetLayoutView="100" workbookViewId="0">
      <selection activeCell="A18" sqref="A18"/>
    </sheetView>
  </sheetViews>
  <sheetFormatPr defaultRowHeight="16.5"/>
  <cols>
    <col min="1" max="1" width="40.75" customWidth="1"/>
    <col min="2" max="2" width="20.75" customWidth="1"/>
    <col min="3" max="4" width="4.75" customWidth="1"/>
    <col min="5" max="12" width="13.75" customWidth="1"/>
    <col min="13" max="13" width="12.75" customWidth="1"/>
    <col min="14" max="16" width="2.75" hidden="1" customWidth="1"/>
    <col min="17" max="19" width="1.75" hidden="1" customWidth="1"/>
    <col min="20" max="20" width="18.75" hidden="1" customWidth="1"/>
  </cols>
  <sheetData>
    <row r="1" spans="1:20" ht="30" customHeight="1">
      <c r="A1" s="163" t="s">
        <v>0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</row>
    <row r="2" spans="1:20" ht="30" customHeight="1">
      <c r="A2" s="164" t="s">
        <v>791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</row>
    <row r="3" spans="1:20" ht="30" customHeight="1">
      <c r="A3" s="165" t="s">
        <v>1</v>
      </c>
      <c r="B3" s="165" t="s">
        <v>2</v>
      </c>
      <c r="C3" s="165" t="s">
        <v>3</v>
      </c>
      <c r="D3" s="165" t="s">
        <v>4</v>
      </c>
      <c r="E3" s="165" t="s">
        <v>5</v>
      </c>
      <c r="F3" s="165"/>
      <c r="G3" s="165" t="s">
        <v>8</v>
      </c>
      <c r="H3" s="165"/>
      <c r="I3" s="165" t="s">
        <v>9</v>
      </c>
      <c r="J3" s="165"/>
      <c r="K3" s="165" t="s">
        <v>10</v>
      </c>
      <c r="L3" s="165"/>
      <c r="M3" s="165" t="s">
        <v>11</v>
      </c>
      <c r="N3" s="164" t="s">
        <v>12</v>
      </c>
      <c r="O3" s="164" t="s">
        <v>13</v>
      </c>
      <c r="P3" s="164" t="s">
        <v>14</v>
      </c>
      <c r="Q3" s="164" t="s">
        <v>15</v>
      </c>
      <c r="R3" s="164" t="s">
        <v>16</v>
      </c>
      <c r="S3" s="164" t="s">
        <v>17</v>
      </c>
      <c r="T3" s="164" t="s">
        <v>18</v>
      </c>
    </row>
    <row r="4" spans="1:20" ht="30" customHeight="1">
      <c r="A4" s="166"/>
      <c r="B4" s="166"/>
      <c r="C4" s="166"/>
      <c r="D4" s="166"/>
      <c r="E4" s="3" t="s">
        <v>6</v>
      </c>
      <c r="F4" s="3" t="s">
        <v>7</v>
      </c>
      <c r="G4" s="3" t="s">
        <v>6</v>
      </c>
      <c r="H4" s="3" t="s">
        <v>7</v>
      </c>
      <c r="I4" s="3" t="s">
        <v>6</v>
      </c>
      <c r="J4" s="3" t="s">
        <v>7</v>
      </c>
      <c r="K4" s="3" t="s">
        <v>6</v>
      </c>
      <c r="L4" s="3" t="s">
        <v>7</v>
      </c>
      <c r="M4" s="166"/>
      <c r="N4" s="164"/>
      <c r="O4" s="164"/>
      <c r="P4" s="164"/>
      <c r="Q4" s="164"/>
      <c r="R4" s="164"/>
      <c r="S4" s="164"/>
      <c r="T4" s="164"/>
    </row>
    <row r="5" spans="1:20" ht="30" customHeight="1">
      <c r="A5" s="14" t="s">
        <v>792</v>
      </c>
      <c r="B5" s="4" t="s">
        <v>19</v>
      </c>
      <c r="C5" s="4" t="s">
        <v>19</v>
      </c>
      <c r="D5" s="5">
        <v>1</v>
      </c>
      <c r="E5" s="6">
        <f>F6+F7</f>
        <v>0</v>
      </c>
      <c r="F5" s="6">
        <f t="shared" ref="F5:F8" si="0">E5*D5</f>
        <v>0</v>
      </c>
      <c r="G5" s="6">
        <f>H6+H7</f>
        <v>0</v>
      </c>
      <c r="H5" s="6">
        <f t="shared" ref="H5:H8" si="1">G5*D5</f>
        <v>0</v>
      </c>
      <c r="I5" s="6">
        <f>J6+J7</f>
        <v>0</v>
      </c>
      <c r="J5" s="6">
        <f t="shared" ref="J5:J8" si="2">I5*D5</f>
        <v>0</v>
      </c>
      <c r="K5" s="6">
        <f t="shared" ref="K5:K8" si="3">E5+G5+I5</f>
        <v>0</v>
      </c>
      <c r="L5" s="6">
        <f t="shared" ref="L5" si="4">F5+H5+J5</f>
        <v>0</v>
      </c>
      <c r="M5" s="4" t="s">
        <v>19</v>
      </c>
      <c r="N5" s="1" t="s">
        <v>20</v>
      </c>
      <c r="O5" s="1" t="s">
        <v>19</v>
      </c>
      <c r="P5" s="1" t="s">
        <v>19</v>
      </c>
      <c r="Q5" s="1" t="s">
        <v>19</v>
      </c>
      <c r="R5">
        <v>1</v>
      </c>
      <c r="S5" s="1" t="s">
        <v>19</v>
      </c>
      <c r="T5" s="2"/>
    </row>
    <row r="6" spans="1:20" ht="30" customHeight="1">
      <c r="A6" s="4" t="s">
        <v>102</v>
      </c>
      <c r="B6" s="4" t="s">
        <v>19</v>
      </c>
      <c r="C6" s="4" t="s">
        <v>19</v>
      </c>
      <c r="D6" s="5">
        <v>1</v>
      </c>
      <c r="E6" s="6">
        <f>'공종별집계표-MF'!F5</f>
        <v>0</v>
      </c>
      <c r="F6" s="6">
        <f t="shared" si="0"/>
        <v>0</v>
      </c>
      <c r="G6" s="6">
        <f>'공종별집계표-MF'!H5</f>
        <v>0</v>
      </c>
      <c r="H6" s="6">
        <f t="shared" si="1"/>
        <v>0</v>
      </c>
      <c r="I6" s="6">
        <f>'공종별집계표-MF'!J5</f>
        <v>0</v>
      </c>
      <c r="J6" s="6">
        <f t="shared" si="2"/>
        <v>0</v>
      </c>
      <c r="K6" s="6">
        <f t="shared" si="3"/>
        <v>0</v>
      </c>
      <c r="L6" s="6">
        <f>F6+H6+J6</f>
        <v>0</v>
      </c>
      <c r="M6" s="4" t="s">
        <v>19</v>
      </c>
      <c r="N6" s="1" t="s">
        <v>21</v>
      </c>
      <c r="O6" s="1" t="s">
        <v>19</v>
      </c>
      <c r="P6" s="1" t="s">
        <v>20</v>
      </c>
      <c r="Q6" s="1" t="s">
        <v>19</v>
      </c>
      <c r="R6">
        <v>2</v>
      </c>
      <c r="S6" s="1" t="s">
        <v>19</v>
      </c>
      <c r="T6" s="2"/>
    </row>
    <row r="7" spans="1:20" ht="30" customHeight="1">
      <c r="A7" s="4" t="s">
        <v>103</v>
      </c>
      <c r="B7" s="4" t="s">
        <v>19</v>
      </c>
      <c r="C7" s="4" t="s">
        <v>19</v>
      </c>
      <c r="D7" s="5">
        <v>1</v>
      </c>
      <c r="E7" s="6">
        <f>'공종별집계표-EF'!F5</f>
        <v>0</v>
      </c>
      <c r="F7" s="6">
        <f t="shared" si="0"/>
        <v>0</v>
      </c>
      <c r="G7" s="6">
        <f>'공종별집계표-EF'!H5</f>
        <v>0</v>
      </c>
      <c r="H7" s="6">
        <f t="shared" si="1"/>
        <v>0</v>
      </c>
      <c r="I7" s="6">
        <f>'공종별집계표-EF'!J5</f>
        <v>0</v>
      </c>
      <c r="J7" s="6">
        <f t="shared" si="2"/>
        <v>0</v>
      </c>
      <c r="K7" s="6">
        <f t="shared" si="3"/>
        <v>0</v>
      </c>
      <c r="L7" s="6">
        <f t="shared" ref="L7:L8" si="5">F7+H7+J7</f>
        <v>0</v>
      </c>
      <c r="M7" s="4"/>
      <c r="N7" s="1" t="s">
        <v>22</v>
      </c>
      <c r="O7" s="1" t="s">
        <v>19</v>
      </c>
      <c r="P7" s="1" t="s">
        <v>21</v>
      </c>
      <c r="Q7" s="1" t="s">
        <v>19</v>
      </c>
      <c r="R7">
        <v>3</v>
      </c>
      <c r="S7" s="1" t="s">
        <v>19</v>
      </c>
      <c r="T7" s="2"/>
    </row>
    <row r="8" spans="1:20" ht="30" customHeight="1">
      <c r="A8" s="4"/>
      <c r="B8" s="4" t="s">
        <v>19</v>
      </c>
      <c r="C8" s="4" t="s">
        <v>19</v>
      </c>
      <c r="D8" s="5"/>
      <c r="E8" s="6"/>
      <c r="F8" s="6">
        <f t="shared" si="0"/>
        <v>0</v>
      </c>
      <c r="G8" s="6"/>
      <c r="H8" s="6">
        <f t="shared" si="1"/>
        <v>0</v>
      </c>
      <c r="I8" s="6"/>
      <c r="J8" s="6">
        <f t="shared" si="2"/>
        <v>0</v>
      </c>
      <c r="K8" s="6">
        <f t="shared" si="3"/>
        <v>0</v>
      </c>
      <c r="L8" s="6">
        <f t="shared" si="5"/>
        <v>0</v>
      </c>
      <c r="M8" s="4"/>
      <c r="N8" s="1" t="s">
        <v>23</v>
      </c>
      <c r="O8" s="1" t="s">
        <v>19</v>
      </c>
      <c r="P8" s="1" t="s">
        <v>22</v>
      </c>
      <c r="Q8" s="1" t="s">
        <v>19</v>
      </c>
      <c r="R8">
        <v>4</v>
      </c>
      <c r="S8" s="1" t="s">
        <v>19</v>
      </c>
      <c r="T8" s="2"/>
    </row>
    <row r="9" spans="1:20" ht="30" customHeight="1">
      <c r="A9" s="4"/>
      <c r="B9" s="4"/>
      <c r="C9" s="4"/>
      <c r="D9" s="5"/>
      <c r="E9" s="6"/>
      <c r="F9" s="6"/>
      <c r="G9" s="6"/>
      <c r="H9" s="6"/>
      <c r="I9" s="6"/>
      <c r="J9" s="6"/>
      <c r="K9" s="6"/>
      <c r="L9" s="6"/>
      <c r="M9" s="4"/>
      <c r="N9" s="1" t="s">
        <v>24</v>
      </c>
      <c r="O9" s="1" t="s">
        <v>19</v>
      </c>
      <c r="P9" s="1" t="s">
        <v>23</v>
      </c>
      <c r="Q9" s="1" t="s">
        <v>19</v>
      </c>
      <c r="R9">
        <v>5</v>
      </c>
      <c r="S9" s="1" t="s">
        <v>19</v>
      </c>
      <c r="T9" s="2"/>
    </row>
    <row r="10" spans="1:20" ht="30" customHeight="1">
      <c r="A10" s="4"/>
      <c r="B10" s="4"/>
      <c r="C10" s="4"/>
      <c r="D10" s="5"/>
      <c r="E10" s="6"/>
      <c r="F10" s="6"/>
      <c r="G10" s="6"/>
      <c r="H10" s="6"/>
      <c r="I10" s="6"/>
      <c r="J10" s="6"/>
      <c r="K10" s="6"/>
      <c r="L10" s="6"/>
      <c r="M10" s="4"/>
      <c r="N10" s="1" t="s">
        <v>26</v>
      </c>
      <c r="O10" s="1" t="s">
        <v>19</v>
      </c>
      <c r="P10" s="1" t="s">
        <v>23</v>
      </c>
      <c r="Q10" s="1" t="s">
        <v>19</v>
      </c>
      <c r="R10">
        <v>5</v>
      </c>
      <c r="S10" s="1" t="s">
        <v>19</v>
      </c>
      <c r="T10" s="2"/>
    </row>
    <row r="11" spans="1:20" ht="30" customHeight="1">
      <c r="A11" s="4"/>
      <c r="B11" s="4"/>
      <c r="C11" s="4"/>
      <c r="D11" s="5"/>
      <c r="E11" s="6"/>
      <c r="F11" s="6"/>
      <c r="G11" s="6"/>
      <c r="H11" s="6"/>
      <c r="I11" s="6"/>
      <c r="J11" s="6"/>
      <c r="K11" s="6"/>
      <c r="L11" s="6"/>
      <c r="M11" s="4"/>
      <c r="N11" s="1" t="s">
        <v>27</v>
      </c>
      <c r="O11" s="1" t="s">
        <v>19</v>
      </c>
      <c r="P11" s="1" t="s">
        <v>22</v>
      </c>
      <c r="Q11" s="1" t="s">
        <v>19</v>
      </c>
      <c r="R11">
        <v>4</v>
      </c>
      <c r="S11" s="1" t="s">
        <v>19</v>
      </c>
      <c r="T11" s="2"/>
    </row>
    <row r="12" spans="1:20" ht="30" customHeight="1">
      <c r="A12" s="4"/>
      <c r="B12" s="4"/>
      <c r="C12" s="4"/>
      <c r="D12" s="5"/>
      <c r="E12" s="6"/>
      <c r="F12" s="6"/>
      <c r="G12" s="6"/>
      <c r="H12" s="6"/>
      <c r="I12" s="6"/>
      <c r="J12" s="6"/>
      <c r="K12" s="6"/>
      <c r="L12" s="6"/>
      <c r="M12" s="4"/>
      <c r="N12" s="1" t="s">
        <v>28</v>
      </c>
      <c r="O12" s="1" t="s">
        <v>19</v>
      </c>
      <c r="P12" s="1" t="s">
        <v>27</v>
      </c>
      <c r="Q12" s="1" t="s">
        <v>19</v>
      </c>
      <c r="R12">
        <v>5</v>
      </c>
      <c r="S12" s="1" t="s">
        <v>19</v>
      </c>
      <c r="T12" s="2"/>
    </row>
    <row r="13" spans="1:20" ht="30" customHeight="1">
      <c r="A13" s="4"/>
      <c r="B13" s="4"/>
      <c r="C13" s="4"/>
      <c r="D13" s="5"/>
      <c r="E13" s="6"/>
      <c r="F13" s="6"/>
      <c r="G13" s="6"/>
      <c r="H13" s="6"/>
      <c r="I13" s="6"/>
      <c r="J13" s="6"/>
      <c r="K13" s="6"/>
      <c r="L13" s="6"/>
      <c r="M13" s="4"/>
      <c r="N13" s="1" t="s">
        <v>29</v>
      </c>
      <c r="O13" s="1" t="s">
        <v>19</v>
      </c>
      <c r="P13" s="1" t="s">
        <v>22</v>
      </c>
      <c r="Q13" s="1" t="s">
        <v>19</v>
      </c>
      <c r="R13">
        <v>4</v>
      </c>
      <c r="S13" s="1" t="s">
        <v>19</v>
      </c>
      <c r="T13" s="2"/>
    </row>
    <row r="14" spans="1:20" ht="30" customHeight="1">
      <c r="A14" s="4"/>
      <c r="B14" s="4"/>
      <c r="C14" s="4"/>
      <c r="D14" s="5"/>
      <c r="E14" s="6"/>
      <c r="F14" s="6"/>
      <c r="G14" s="6"/>
      <c r="H14" s="6"/>
      <c r="I14" s="6"/>
      <c r="J14" s="6"/>
      <c r="K14" s="6"/>
      <c r="L14" s="6"/>
      <c r="M14" s="4" t="s">
        <v>19</v>
      </c>
      <c r="N14" s="1" t="s">
        <v>30</v>
      </c>
      <c r="O14" s="1" t="s">
        <v>19</v>
      </c>
      <c r="P14" s="1" t="s">
        <v>22</v>
      </c>
      <c r="Q14" s="1" t="s">
        <v>19</v>
      </c>
      <c r="R14">
        <v>4</v>
      </c>
      <c r="S14" s="1" t="s">
        <v>19</v>
      </c>
      <c r="T14" s="2"/>
    </row>
    <row r="15" spans="1:20" ht="30" customHeight="1">
      <c r="A15" s="4"/>
      <c r="B15" s="4"/>
      <c r="C15" s="4"/>
      <c r="D15" s="5"/>
      <c r="E15" s="6"/>
      <c r="F15" s="6"/>
      <c r="G15" s="6"/>
      <c r="H15" s="6"/>
      <c r="I15" s="6"/>
      <c r="J15" s="6"/>
      <c r="K15" s="6"/>
      <c r="L15" s="6"/>
      <c r="M15" s="4" t="s">
        <v>19</v>
      </c>
      <c r="N15" s="1" t="s">
        <v>31</v>
      </c>
      <c r="O15" s="1" t="s">
        <v>19</v>
      </c>
      <c r="P15" s="1" t="s">
        <v>22</v>
      </c>
      <c r="Q15" s="1" t="s">
        <v>19</v>
      </c>
      <c r="R15">
        <v>4</v>
      </c>
      <c r="S15" s="1" t="s">
        <v>19</v>
      </c>
      <c r="T15" s="2"/>
    </row>
    <row r="16" spans="1:20" ht="30" customHeight="1">
      <c r="A16" s="4"/>
      <c r="B16" s="4"/>
      <c r="C16" s="4"/>
      <c r="D16" s="5"/>
      <c r="E16" s="6"/>
      <c r="F16" s="6"/>
      <c r="G16" s="6"/>
      <c r="H16" s="6"/>
      <c r="I16" s="6"/>
      <c r="J16" s="6"/>
      <c r="K16" s="6"/>
      <c r="L16" s="6"/>
      <c r="M16" s="4" t="s">
        <v>19</v>
      </c>
      <c r="N16" s="1" t="s">
        <v>32</v>
      </c>
      <c r="O16" s="1" t="s">
        <v>19</v>
      </c>
      <c r="P16" s="1" t="s">
        <v>22</v>
      </c>
      <c r="Q16" s="1" t="s">
        <v>19</v>
      </c>
      <c r="R16">
        <v>4</v>
      </c>
      <c r="S16" s="1" t="s">
        <v>19</v>
      </c>
      <c r="T16" s="2"/>
    </row>
    <row r="17" spans="1:20" ht="30" customHeight="1">
      <c r="A17" s="4"/>
      <c r="B17" s="4"/>
      <c r="C17" s="4"/>
      <c r="D17" s="5"/>
      <c r="E17" s="6"/>
      <c r="F17" s="6"/>
      <c r="G17" s="6"/>
      <c r="H17" s="6"/>
      <c r="I17" s="6"/>
      <c r="J17" s="6"/>
      <c r="K17" s="6"/>
      <c r="L17" s="6"/>
      <c r="M17" s="4" t="s">
        <v>19</v>
      </c>
      <c r="N17" s="1" t="s">
        <v>33</v>
      </c>
      <c r="O17" s="1" t="s">
        <v>19</v>
      </c>
      <c r="P17" s="1" t="s">
        <v>21</v>
      </c>
      <c r="Q17" s="1" t="s">
        <v>19</v>
      </c>
      <c r="R17">
        <v>3</v>
      </c>
      <c r="S17" s="1" t="s">
        <v>19</v>
      </c>
      <c r="T17" s="2"/>
    </row>
    <row r="18" spans="1:20" ht="30" customHeight="1">
      <c r="A18" s="4"/>
      <c r="B18" s="4"/>
      <c r="C18" s="4"/>
      <c r="D18" s="5"/>
      <c r="E18" s="6"/>
      <c r="F18" s="6"/>
      <c r="G18" s="6"/>
      <c r="H18" s="6"/>
      <c r="I18" s="6"/>
      <c r="J18" s="6"/>
      <c r="K18" s="6"/>
      <c r="L18" s="6"/>
      <c r="M18" s="4" t="s">
        <v>19</v>
      </c>
      <c r="N18" s="1" t="s">
        <v>34</v>
      </c>
      <c r="O18" s="1" t="s">
        <v>19</v>
      </c>
      <c r="P18" s="1" t="s">
        <v>33</v>
      </c>
      <c r="Q18" s="1" t="s">
        <v>19</v>
      </c>
      <c r="R18">
        <v>4</v>
      </c>
      <c r="S18" s="1" t="s">
        <v>19</v>
      </c>
      <c r="T18" s="2"/>
    </row>
    <row r="19" spans="1:20" ht="30" customHeight="1">
      <c r="A19" s="4"/>
      <c r="B19" s="4"/>
      <c r="C19" s="4"/>
      <c r="D19" s="5"/>
      <c r="E19" s="6"/>
      <c r="F19" s="6"/>
      <c r="G19" s="6"/>
      <c r="H19" s="6"/>
      <c r="I19" s="6"/>
      <c r="J19" s="6"/>
      <c r="K19" s="6"/>
      <c r="L19" s="6"/>
      <c r="M19" s="4" t="s">
        <v>19</v>
      </c>
      <c r="N19" s="1" t="s">
        <v>35</v>
      </c>
      <c r="O19" s="1" t="s">
        <v>19</v>
      </c>
      <c r="P19" s="1" t="s">
        <v>33</v>
      </c>
      <c r="Q19" s="1" t="s">
        <v>19</v>
      </c>
      <c r="R19">
        <v>4</v>
      </c>
      <c r="S19" s="1" t="s">
        <v>19</v>
      </c>
      <c r="T19" s="2"/>
    </row>
    <row r="20" spans="1:20" ht="30" customHeight="1">
      <c r="A20" s="4"/>
      <c r="B20" s="4"/>
      <c r="C20" s="4"/>
      <c r="D20" s="5"/>
      <c r="E20" s="6"/>
      <c r="F20" s="6"/>
      <c r="G20" s="6"/>
      <c r="H20" s="6"/>
      <c r="I20" s="6"/>
      <c r="J20" s="6"/>
      <c r="K20" s="6"/>
      <c r="L20" s="6"/>
      <c r="M20" s="4" t="s">
        <v>19</v>
      </c>
      <c r="N20" s="1" t="s">
        <v>36</v>
      </c>
      <c r="O20" s="1" t="s">
        <v>19</v>
      </c>
      <c r="P20" s="1" t="s">
        <v>33</v>
      </c>
      <c r="Q20" s="1" t="s">
        <v>19</v>
      </c>
      <c r="R20">
        <v>4</v>
      </c>
      <c r="S20" s="1" t="s">
        <v>19</v>
      </c>
      <c r="T20" s="2"/>
    </row>
    <row r="21" spans="1:20" ht="30" customHeight="1">
      <c r="A21" s="4"/>
      <c r="B21" s="4"/>
      <c r="C21" s="4"/>
      <c r="D21" s="5"/>
      <c r="E21" s="6"/>
      <c r="F21" s="6"/>
      <c r="G21" s="6"/>
      <c r="H21" s="6"/>
      <c r="I21" s="6"/>
      <c r="J21" s="6"/>
      <c r="K21" s="6"/>
      <c r="L21" s="6"/>
      <c r="M21" s="4" t="s">
        <v>19</v>
      </c>
      <c r="N21" s="1" t="s">
        <v>37</v>
      </c>
      <c r="O21" s="1" t="s">
        <v>19</v>
      </c>
      <c r="P21" s="1" t="s">
        <v>20</v>
      </c>
      <c r="Q21" s="1" t="s">
        <v>19</v>
      </c>
      <c r="R21">
        <v>2</v>
      </c>
      <c r="S21" s="1" t="s">
        <v>19</v>
      </c>
      <c r="T21" s="2"/>
    </row>
    <row r="22" spans="1:20" ht="30" customHeight="1">
      <c r="A22" s="4"/>
      <c r="B22" s="4"/>
      <c r="C22" s="4"/>
      <c r="D22" s="5"/>
      <c r="E22" s="6"/>
      <c r="F22" s="6"/>
      <c r="G22" s="6"/>
      <c r="H22" s="6"/>
      <c r="I22" s="6"/>
      <c r="J22" s="6"/>
      <c r="K22" s="6"/>
      <c r="L22" s="6"/>
      <c r="M22" s="4" t="s">
        <v>19</v>
      </c>
      <c r="N22" s="1" t="s">
        <v>38</v>
      </c>
      <c r="O22" s="1" t="s">
        <v>19</v>
      </c>
      <c r="P22" s="1" t="s">
        <v>37</v>
      </c>
      <c r="Q22" s="1" t="s">
        <v>19</v>
      </c>
      <c r="R22">
        <v>3</v>
      </c>
      <c r="S22" s="1" t="s">
        <v>19</v>
      </c>
      <c r="T22" s="2"/>
    </row>
    <row r="23" spans="1:20" ht="30" customHeight="1">
      <c r="A23" s="4"/>
      <c r="B23" s="4"/>
      <c r="C23" s="4"/>
      <c r="D23" s="5"/>
      <c r="E23" s="6"/>
      <c r="F23" s="6"/>
      <c r="G23" s="6"/>
      <c r="H23" s="6"/>
      <c r="I23" s="6"/>
      <c r="J23" s="6"/>
      <c r="K23" s="6"/>
      <c r="L23" s="6"/>
      <c r="M23" s="4" t="s">
        <v>19</v>
      </c>
      <c r="N23" s="1" t="s">
        <v>39</v>
      </c>
      <c r="O23" s="1" t="s">
        <v>19</v>
      </c>
      <c r="P23" s="1" t="s">
        <v>38</v>
      </c>
      <c r="Q23" s="1" t="s">
        <v>19</v>
      </c>
      <c r="R23">
        <v>4</v>
      </c>
      <c r="S23" s="1" t="s">
        <v>19</v>
      </c>
      <c r="T23" s="2"/>
    </row>
    <row r="24" spans="1:20" ht="30" customHeight="1">
      <c r="A24" s="4"/>
      <c r="B24" s="4"/>
      <c r="C24" s="4"/>
      <c r="D24" s="5"/>
      <c r="E24" s="6"/>
      <c r="F24" s="6"/>
      <c r="G24" s="6"/>
      <c r="H24" s="6"/>
      <c r="I24" s="6"/>
      <c r="J24" s="6"/>
      <c r="K24" s="6"/>
      <c r="L24" s="6"/>
      <c r="M24" s="4" t="s">
        <v>19</v>
      </c>
      <c r="N24" s="1" t="s">
        <v>40</v>
      </c>
      <c r="O24" s="1" t="s">
        <v>19</v>
      </c>
      <c r="P24" s="1" t="s">
        <v>38</v>
      </c>
      <c r="Q24" s="1" t="s">
        <v>19</v>
      </c>
      <c r="R24">
        <v>4</v>
      </c>
      <c r="S24" s="1" t="s">
        <v>19</v>
      </c>
      <c r="T24" s="2"/>
    </row>
    <row r="25" spans="1:20" ht="30" customHeight="1">
      <c r="A25" s="4"/>
      <c r="B25" s="4"/>
      <c r="C25" s="4"/>
      <c r="D25" s="5"/>
      <c r="E25" s="6"/>
      <c r="F25" s="6"/>
      <c r="G25" s="6"/>
      <c r="H25" s="6"/>
      <c r="I25" s="6"/>
      <c r="J25" s="6"/>
      <c r="K25" s="6"/>
      <c r="L25" s="6"/>
      <c r="M25" s="4" t="s">
        <v>19</v>
      </c>
      <c r="N25" s="1" t="s">
        <v>41</v>
      </c>
      <c r="O25" s="1" t="s">
        <v>19</v>
      </c>
      <c r="P25" s="1" t="s">
        <v>37</v>
      </c>
      <c r="Q25" s="1" t="s">
        <v>19</v>
      </c>
      <c r="R25">
        <v>3</v>
      </c>
      <c r="S25" s="1" t="s">
        <v>19</v>
      </c>
      <c r="T25" s="2"/>
    </row>
    <row r="26" spans="1:20" ht="30" customHeight="1">
      <c r="A26" s="4" t="s">
        <v>25</v>
      </c>
      <c r="B26" s="5"/>
      <c r="C26" s="5"/>
      <c r="D26" s="5"/>
      <c r="E26" s="5"/>
      <c r="F26" s="6">
        <f>F5</f>
        <v>0</v>
      </c>
      <c r="G26" s="5"/>
      <c r="H26" s="6">
        <f>H5</f>
        <v>0</v>
      </c>
      <c r="I26" s="5"/>
      <c r="J26" s="6">
        <f>J5</f>
        <v>0</v>
      </c>
      <c r="K26" s="5"/>
      <c r="L26" s="6">
        <f>L5</f>
        <v>0</v>
      </c>
      <c r="M26" s="5"/>
      <c r="T26" s="2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T468"/>
  <sheetViews>
    <sheetView showZeros="0" view="pageBreakPreview" zoomScaleNormal="100" zoomScaleSheetLayoutView="100" workbookViewId="0">
      <selection activeCell="J28" sqref="J28"/>
    </sheetView>
  </sheetViews>
  <sheetFormatPr defaultRowHeight="14.25"/>
  <cols>
    <col min="1" max="1" width="6.5" style="17" customWidth="1"/>
    <col min="2" max="2" width="6.5" style="18" customWidth="1"/>
    <col min="3" max="3" width="6.5" style="19" customWidth="1"/>
    <col min="4" max="9" width="6.5" style="18" customWidth="1"/>
    <col min="10" max="15" width="6.5" style="17" customWidth="1"/>
    <col min="16" max="16" width="6.375" style="17" customWidth="1"/>
    <col min="17" max="17" width="8.75" style="17" customWidth="1"/>
    <col min="18" max="18" width="6.5" style="17" customWidth="1"/>
    <col min="19" max="19" width="5.875" style="17" customWidth="1"/>
    <col min="20" max="20" width="4.875" style="17" customWidth="1"/>
    <col min="21" max="16384" width="9" style="17"/>
  </cols>
  <sheetData>
    <row r="1" spans="1:20" ht="21" customHeight="1"/>
    <row r="2" spans="1:20" ht="21" customHeight="1"/>
    <row r="3" spans="1:20" ht="21" customHeight="1"/>
    <row r="4" spans="1:20" ht="21" customHeight="1"/>
    <row r="5" spans="1:20" ht="21" customHeight="1"/>
    <row r="6" spans="1:20" ht="21" customHeight="1"/>
    <row r="7" spans="1:20" ht="21" customHeight="1">
      <c r="A7" s="145" t="s">
        <v>654</v>
      </c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</row>
    <row r="8" spans="1:20" ht="21" customHeight="1">
      <c r="A8" s="145"/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</row>
    <row r="9" spans="1:20" ht="21" customHeight="1">
      <c r="B9" s="17"/>
      <c r="C9" s="17"/>
      <c r="D9" s="17"/>
      <c r="E9" s="17"/>
      <c r="F9" s="17"/>
      <c r="G9" s="17"/>
      <c r="H9" s="17"/>
      <c r="I9" s="17"/>
    </row>
    <row r="10" spans="1:20" ht="21" customHeight="1">
      <c r="B10" s="17"/>
      <c r="C10" s="17"/>
      <c r="D10" s="17"/>
      <c r="E10" s="17"/>
      <c r="F10" s="17"/>
      <c r="G10" s="17"/>
      <c r="H10" s="17"/>
      <c r="I10" s="17"/>
    </row>
    <row r="11" spans="1:20" ht="21" customHeight="1">
      <c r="B11" s="17"/>
      <c r="C11" s="17"/>
      <c r="D11" s="17"/>
      <c r="E11" s="17"/>
      <c r="F11" s="17"/>
      <c r="G11" s="17"/>
      <c r="H11" s="17"/>
      <c r="I11" s="17"/>
    </row>
    <row r="12" spans="1:20" ht="21" customHeight="1">
      <c r="B12" s="17"/>
      <c r="C12" s="17"/>
      <c r="D12" s="17"/>
      <c r="E12" s="17"/>
      <c r="F12" s="17"/>
      <c r="G12" s="17"/>
      <c r="H12" s="17"/>
      <c r="I12" s="17"/>
    </row>
    <row r="13" spans="1:20" ht="21" customHeight="1">
      <c r="B13" s="17"/>
      <c r="C13" s="17"/>
      <c r="D13" s="17"/>
      <c r="E13" s="17"/>
      <c r="F13" s="17"/>
      <c r="G13" s="17"/>
      <c r="H13" s="17"/>
      <c r="I13" s="17"/>
    </row>
    <row r="14" spans="1:20" ht="21" customHeight="1">
      <c r="B14" s="17"/>
      <c r="C14" s="17"/>
      <c r="D14" s="17"/>
      <c r="E14" s="17"/>
      <c r="F14" s="17"/>
      <c r="G14" s="17"/>
      <c r="H14" s="17"/>
      <c r="I14" s="17"/>
    </row>
    <row r="15" spans="1:20" ht="21" customHeight="1">
      <c r="B15" s="17"/>
      <c r="C15" s="17"/>
      <c r="D15" s="17"/>
      <c r="E15" s="17"/>
      <c r="F15" s="17"/>
      <c r="G15" s="17"/>
      <c r="H15" s="17"/>
      <c r="I15" s="17"/>
    </row>
    <row r="16" spans="1:20" ht="21" customHeight="1">
      <c r="B16" s="17"/>
      <c r="C16" s="17"/>
      <c r="D16" s="17"/>
      <c r="E16" s="17"/>
      <c r="F16" s="17"/>
      <c r="G16" s="17"/>
      <c r="H16" s="17"/>
      <c r="I16" s="17"/>
    </row>
    <row r="17" s="17" customFormat="1" ht="21" customHeight="1"/>
    <row r="18" s="17" customFormat="1" ht="21" customHeight="1"/>
    <row r="19" s="17" customFormat="1" ht="21" customHeight="1"/>
    <row r="20" s="17" customFormat="1" ht="21" customHeight="1"/>
    <row r="21" s="17" customFormat="1" ht="21" customHeight="1"/>
    <row r="22" s="17" customFormat="1" ht="21" customHeight="1"/>
    <row r="23" s="17" customFormat="1" ht="21" customHeight="1"/>
    <row r="24" s="17" customFormat="1" ht="21" customHeight="1"/>
    <row r="25" s="17" customFormat="1" ht="21" customHeight="1"/>
    <row r="26" s="17" customFormat="1" ht="21" customHeight="1"/>
    <row r="27" s="17" customFormat="1" ht="21" customHeight="1"/>
    <row r="28" s="17" customFormat="1" ht="21" customHeight="1"/>
    <row r="29" s="17" customFormat="1" ht="21" customHeight="1"/>
    <row r="30" s="17" customFormat="1" ht="21" customHeight="1"/>
    <row r="31" s="17" customFormat="1" ht="21" customHeight="1"/>
    <row r="32" s="17" customFormat="1" ht="21" customHeight="1"/>
    <row r="33" s="17" customFormat="1" ht="21" customHeight="1"/>
    <row r="34" s="17" customFormat="1" ht="21" customHeight="1"/>
    <row r="35" s="17" customFormat="1" ht="21" customHeight="1"/>
    <row r="36" s="17" customFormat="1" ht="21" customHeight="1"/>
    <row r="37" s="17" customFormat="1" ht="21" customHeight="1"/>
    <row r="38" s="17" customFormat="1" ht="21" customHeight="1"/>
    <row r="39" s="17" customFormat="1" ht="21" customHeight="1"/>
    <row r="40" s="17" customFormat="1" ht="21" customHeight="1"/>
    <row r="41" s="17" customFormat="1" ht="21" customHeight="1"/>
    <row r="42" s="17" customFormat="1" ht="21" customHeight="1"/>
    <row r="43" s="17" customFormat="1" ht="21" customHeight="1"/>
    <row r="44" s="17" customFormat="1" ht="21" customHeight="1"/>
    <row r="45" s="17" customFormat="1" ht="21" customHeight="1"/>
    <row r="46" s="17" customFormat="1" ht="21" customHeight="1"/>
    <row r="47" s="17" customFormat="1" ht="21" customHeight="1"/>
    <row r="48" s="17" customFormat="1" ht="21" customHeight="1"/>
    <row r="49" s="17" customFormat="1" ht="21" customHeight="1"/>
    <row r="50" s="17" customFormat="1" ht="21" customHeight="1"/>
    <row r="51" s="17" customFormat="1" ht="21" customHeight="1"/>
    <row r="52" s="17" customFormat="1" ht="21" customHeight="1"/>
    <row r="53" s="17" customFormat="1" ht="21" customHeight="1"/>
    <row r="54" s="17" customFormat="1" ht="21" customHeight="1"/>
    <row r="55" s="17" customFormat="1" ht="21" customHeight="1"/>
    <row r="56" s="17" customFormat="1" ht="21" customHeight="1"/>
    <row r="57" s="17" customFormat="1" ht="21" customHeight="1"/>
    <row r="58" s="17" customFormat="1" ht="21" customHeight="1"/>
    <row r="59" s="17" customFormat="1" ht="21" customHeight="1"/>
    <row r="60" s="17" customFormat="1" ht="21" customHeight="1"/>
    <row r="61" s="17" customFormat="1" ht="21" customHeight="1"/>
    <row r="62" s="17" customFormat="1" ht="21" customHeight="1"/>
    <row r="63" s="17" customFormat="1" ht="21" customHeight="1"/>
    <row r="64" s="17" customFormat="1" ht="21" customHeight="1"/>
    <row r="65" s="17" customFormat="1" ht="21" customHeight="1"/>
    <row r="66" s="17" customFormat="1" ht="21" customHeight="1"/>
    <row r="67" s="17" customFormat="1" ht="21" customHeight="1"/>
    <row r="68" s="17" customFormat="1" ht="21" customHeight="1"/>
    <row r="69" s="17" customFormat="1" ht="21" customHeight="1"/>
    <row r="70" s="17" customFormat="1" ht="21" customHeight="1"/>
    <row r="71" s="17" customFormat="1" ht="21" customHeight="1"/>
    <row r="72" s="17" customFormat="1" ht="21" customHeight="1"/>
    <row r="73" s="17" customFormat="1" ht="21" customHeight="1"/>
    <row r="74" s="17" customFormat="1" ht="21" customHeight="1"/>
    <row r="75" s="17" customFormat="1" ht="21" customHeight="1"/>
    <row r="76" s="17" customFormat="1" ht="21" customHeight="1"/>
    <row r="77" s="17" customFormat="1" ht="21" customHeight="1"/>
    <row r="78" s="17" customFormat="1" ht="21" customHeight="1"/>
    <row r="79" s="17" customFormat="1" ht="21" customHeight="1"/>
    <row r="80" s="17" customFormat="1" ht="21" customHeight="1"/>
    <row r="81" s="17" customFormat="1" ht="21" customHeight="1"/>
    <row r="82" s="17" customFormat="1" ht="21" customHeight="1"/>
    <row r="83" s="17" customFormat="1" ht="21" customHeight="1"/>
    <row r="84" s="17" customFormat="1" ht="21" customHeight="1"/>
    <row r="85" s="17" customFormat="1" ht="21" customHeight="1"/>
    <row r="86" s="17" customFormat="1" ht="21" customHeight="1"/>
    <row r="87" s="17" customFormat="1" ht="21" customHeight="1"/>
    <row r="88" s="17" customFormat="1" ht="21" customHeight="1"/>
    <row r="89" s="17" customFormat="1" ht="21" customHeight="1"/>
    <row r="90" s="17" customFormat="1" ht="21" customHeight="1"/>
    <row r="91" s="17" customFormat="1" ht="21" customHeight="1"/>
    <row r="92" s="17" customFormat="1" ht="21" customHeight="1"/>
    <row r="93" s="17" customFormat="1" ht="21" customHeight="1"/>
    <row r="94" s="17" customFormat="1" ht="21" customHeight="1"/>
    <row r="95" s="17" customFormat="1" ht="21" customHeight="1"/>
    <row r="96" s="17" customFormat="1" ht="21" customHeight="1"/>
    <row r="97" s="17" customFormat="1" ht="21" customHeight="1"/>
    <row r="98" s="17" customFormat="1" ht="21" customHeight="1"/>
    <row r="99" s="17" customFormat="1" ht="21" customHeight="1"/>
    <row r="100" s="17" customFormat="1" ht="21" customHeight="1"/>
    <row r="101" s="17" customFormat="1" ht="21" customHeight="1"/>
    <row r="102" s="17" customFormat="1" ht="21" customHeight="1"/>
    <row r="103" s="17" customFormat="1" ht="21" customHeight="1"/>
    <row r="104" s="17" customFormat="1" ht="21" customHeight="1"/>
    <row r="105" s="17" customFormat="1" ht="21" customHeight="1"/>
    <row r="106" s="17" customFormat="1" ht="21" customHeight="1"/>
    <row r="107" s="17" customFormat="1" ht="21" customHeight="1"/>
    <row r="108" s="17" customFormat="1" ht="21" customHeight="1"/>
    <row r="109" s="17" customFormat="1" ht="21" customHeight="1"/>
    <row r="110" s="17" customFormat="1" ht="21" customHeight="1"/>
    <row r="111" s="17" customFormat="1" ht="21" customHeight="1"/>
    <row r="112" s="17" customFormat="1" ht="21" customHeight="1"/>
    <row r="113" s="17" customFormat="1" ht="21" customHeight="1"/>
    <row r="114" s="17" customFormat="1" ht="21" customHeight="1"/>
    <row r="115" s="17" customFormat="1" ht="21" customHeight="1"/>
    <row r="116" s="17" customFormat="1" ht="21" customHeight="1"/>
    <row r="117" s="17" customFormat="1" ht="21" customHeight="1"/>
    <row r="118" s="17" customFormat="1" ht="21" customHeight="1"/>
    <row r="119" s="17" customFormat="1" ht="21" customHeight="1"/>
    <row r="120" s="17" customFormat="1" ht="21" customHeight="1"/>
    <row r="121" s="17" customFormat="1" ht="21" customHeight="1"/>
    <row r="122" s="17" customFormat="1" ht="21" customHeight="1"/>
    <row r="123" s="17" customFormat="1" ht="21" customHeight="1"/>
    <row r="124" s="17" customFormat="1" ht="21" customHeight="1"/>
    <row r="125" s="17" customFormat="1" ht="21" customHeight="1"/>
    <row r="126" s="17" customFormat="1" ht="21" customHeight="1"/>
    <row r="127" s="17" customFormat="1" ht="21" customHeight="1"/>
    <row r="128" s="17" customFormat="1" ht="21" customHeight="1"/>
    <row r="129" s="17" customFormat="1" ht="21" customHeight="1"/>
    <row r="130" s="17" customFormat="1" ht="21" customHeight="1"/>
    <row r="131" s="17" customFormat="1" ht="21" customHeight="1"/>
    <row r="132" s="17" customFormat="1" ht="21" customHeight="1"/>
    <row r="133" s="17" customFormat="1" ht="21" customHeight="1"/>
    <row r="134" s="17" customFormat="1" ht="21" customHeight="1"/>
    <row r="135" s="17" customFormat="1" ht="21" customHeight="1"/>
    <row r="136" s="17" customFormat="1" ht="21" customHeight="1"/>
    <row r="137" s="17" customFormat="1" ht="21" customHeight="1"/>
    <row r="138" s="17" customFormat="1" ht="21" customHeight="1"/>
    <row r="139" s="17" customFormat="1" ht="21" customHeight="1"/>
    <row r="140" s="17" customFormat="1" ht="21" customHeight="1"/>
    <row r="141" s="17" customFormat="1" ht="21" customHeight="1"/>
    <row r="142" s="17" customFormat="1" ht="21" customHeight="1"/>
    <row r="143" s="17" customFormat="1" ht="21" customHeight="1"/>
    <row r="144" s="17" customFormat="1" ht="21" customHeight="1"/>
    <row r="145" s="17" customFormat="1" ht="21" customHeight="1"/>
    <row r="146" s="17" customFormat="1" ht="21" customHeight="1"/>
    <row r="147" s="17" customFormat="1" ht="21" customHeight="1"/>
    <row r="148" s="17" customFormat="1" ht="21" customHeight="1"/>
    <row r="149" s="17" customFormat="1" ht="21" customHeight="1"/>
    <row r="150" s="17" customFormat="1" ht="21" customHeight="1"/>
    <row r="151" s="17" customFormat="1" ht="21" customHeight="1"/>
    <row r="152" s="17" customFormat="1" ht="21" customHeight="1"/>
    <row r="153" s="17" customFormat="1" ht="21" customHeight="1"/>
    <row r="154" s="17" customFormat="1" ht="21" customHeight="1"/>
    <row r="155" s="17" customFormat="1" ht="21" customHeight="1"/>
    <row r="156" s="17" customFormat="1" ht="21" customHeight="1"/>
    <row r="157" s="17" customFormat="1" ht="21" customHeight="1"/>
    <row r="158" s="17" customFormat="1" ht="21" customHeight="1"/>
    <row r="159" s="17" customFormat="1" ht="21" customHeight="1"/>
    <row r="160" s="17" customFormat="1" ht="21" customHeight="1"/>
    <row r="161" s="17" customFormat="1" ht="21" customHeight="1"/>
    <row r="162" s="17" customFormat="1" ht="21" customHeight="1"/>
    <row r="163" s="17" customFormat="1" ht="21" customHeight="1"/>
    <row r="164" s="17" customFormat="1" ht="21" customHeight="1"/>
    <row r="165" s="17" customFormat="1" ht="21" customHeight="1"/>
    <row r="166" s="17" customFormat="1" ht="21" customHeight="1"/>
    <row r="167" s="17" customFormat="1" ht="21" customHeight="1"/>
    <row r="168" s="17" customFormat="1" ht="21" customHeight="1"/>
    <row r="169" s="17" customFormat="1" ht="21" customHeight="1"/>
    <row r="170" s="17" customFormat="1" ht="21" customHeight="1"/>
    <row r="171" s="17" customFormat="1" ht="21" customHeight="1"/>
    <row r="172" s="17" customFormat="1" ht="21" customHeight="1"/>
    <row r="173" s="17" customFormat="1" ht="21" customHeight="1"/>
    <row r="174" s="17" customFormat="1" ht="21" customHeight="1"/>
    <row r="175" s="17" customFormat="1" ht="21" customHeight="1"/>
    <row r="176" s="17" customFormat="1" ht="21" customHeight="1"/>
    <row r="177" s="17" customFormat="1" ht="21" customHeight="1"/>
    <row r="178" s="17" customFormat="1" ht="21" customHeight="1"/>
    <row r="179" s="17" customFormat="1" ht="21" customHeight="1"/>
    <row r="180" s="17" customFormat="1" ht="21" customHeight="1"/>
    <row r="181" s="17" customFormat="1" ht="21" customHeight="1"/>
    <row r="182" s="17" customFormat="1" ht="21" customHeight="1"/>
    <row r="183" s="17" customFormat="1" ht="21" customHeight="1"/>
    <row r="184" s="17" customFormat="1" ht="21" customHeight="1"/>
    <row r="185" s="17" customFormat="1" ht="21" customHeight="1"/>
    <row r="186" s="17" customFormat="1" ht="21" customHeight="1"/>
    <row r="187" s="17" customFormat="1" ht="21" customHeight="1"/>
    <row r="188" s="17" customFormat="1" ht="21" customHeight="1"/>
    <row r="189" s="17" customFormat="1" ht="21" customHeight="1"/>
    <row r="190" s="17" customFormat="1" ht="21" customHeight="1"/>
    <row r="191" s="17" customFormat="1" ht="21" customHeight="1"/>
    <row r="192" s="17" customFormat="1" ht="21" customHeight="1"/>
    <row r="193" s="17" customFormat="1" ht="21" customHeight="1"/>
    <row r="194" s="17" customFormat="1" ht="21" customHeight="1"/>
    <row r="195" s="17" customFormat="1" ht="21" customHeight="1"/>
    <row r="196" s="17" customFormat="1" ht="21" customHeight="1"/>
    <row r="197" s="17" customFormat="1" ht="21" customHeight="1"/>
    <row r="198" s="17" customFormat="1" ht="21" customHeight="1"/>
    <row r="199" s="17" customFormat="1" ht="21" customHeight="1"/>
    <row r="200" s="17" customFormat="1" ht="21" customHeight="1"/>
    <row r="201" s="17" customFormat="1" ht="21" customHeight="1"/>
    <row r="202" s="17" customFormat="1" ht="21" customHeight="1"/>
    <row r="203" s="17" customFormat="1" ht="21" customHeight="1"/>
    <row r="204" s="17" customFormat="1" ht="21" customHeight="1"/>
    <row r="205" s="17" customFormat="1" ht="21" customHeight="1"/>
    <row r="206" s="17" customFormat="1" ht="21" customHeight="1"/>
    <row r="207" s="17" customFormat="1" ht="21" customHeight="1"/>
    <row r="208" s="17" customFormat="1" ht="21" customHeight="1"/>
    <row r="209" s="17" customFormat="1" ht="21" customHeight="1"/>
    <row r="210" s="17" customFormat="1" ht="21" customHeight="1"/>
    <row r="211" s="17" customFormat="1" ht="21" customHeight="1"/>
    <row r="212" s="17" customFormat="1" ht="21" customHeight="1"/>
    <row r="213" s="17" customFormat="1" ht="21" customHeight="1"/>
    <row r="214" s="17" customFormat="1" ht="21" customHeight="1"/>
    <row r="215" s="17" customFormat="1" ht="21" customHeight="1"/>
    <row r="216" s="17" customFormat="1" ht="21" customHeight="1"/>
    <row r="217" s="17" customFormat="1" ht="21" customHeight="1"/>
    <row r="218" s="17" customFormat="1" ht="21" customHeight="1"/>
    <row r="219" s="17" customFormat="1" ht="21" customHeight="1"/>
    <row r="220" s="17" customFormat="1" ht="21" customHeight="1"/>
    <row r="221" s="17" customFormat="1" ht="21" customHeight="1"/>
    <row r="222" s="17" customFormat="1" ht="21" customHeight="1"/>
    <row r="223" s="17" customFormat="1" ht="21" customHeight="1"/>
    <row r="224" s="17" customFormat="1" ht="21" customHeight="1"/>
    <row r="225" s="17" customFormat="1" ht="21" customHeight="1"/>
    <row r="226" s="17" customFormat="1" ht="21" customHeight="1"/>
    <row r="227" s="17" customFormat="1" ht="21" customHeight="1"/>
    <row r="228" s="17" customFormat="1" ht="21" customHeight="1"/>
    <row r="229" s="17" customFormat="1" ht="21" customHeight="1"/>
    <row r="230" s="17" customFormat="1" ht="21" customHeight="1"/>
    <row r="231" s="17" customFormat="1" ht="21" customHeight="1"/>
    <row r="232" s="17" customFormat="1" ht="21" customHeight="1"/>
    <row r="233" s="17" customFormat="1" ht="21" customHeight="1"/>
    <row r="234" s="17" customFormat="1" ht="21" customHeight="1"/>
    <row r="235" s="17" customFormat="1" ht="21" customHeight="1"/>
    <row r="236" s="17" customFormat="1" ht="21" customHeight="1"/>
    <row r="237" s="17" customFormat="1" ht="21" customHeight="1"/>
    <row r="238" s="17" customFormat="1" ht="21" customHeight="1"/>
    <row r="239" s="17" customFormat="1" ht="21" customHeight="1"/>
    <row r="240" s="17" customFormat="1" ht="21" customHeight="1"/>
    <row r="241" s="17" customFormat="1" ht="21" customHeight="1"/>
    <row r="242" s="17" customFormat="1" ht="21" customHeight="1"/>
    <row r="243" s="17" customFormat="1" ht="21" customHeight="1"/>
    <row r="244" s="17" customFormat="1" ht="21" customHeight="1"/>
    <row r="245" s="17" customFormat="1" ht="21" customHeight="1"/>
    <row r="246" s="17" customFormat="1" ht="21" customHeight="1"/>
    <row r="247" s="17" customFormat="1" ht="21" customHeight="1"/>
    <row r="248" s="17" customFormat="1" ht="21" customHeight="1"/>
    <row r="249" s="17" customFormat="1" ht="21" customHeight="1"/>
    <row r="250" s="17" customFormat="1" ht="21" customHeight="1"/>
    <row r="251" s="17" customFormat="1" ht="21" customHeight="1"/>
    <row r="252" s="17" customFormat="1" ht="21" customHeight="1"/>
    <row r="253" s="17" customFormat="1" ht="21" customHeight="1"/>
    <row r="254" s="17" customFormat="1" ht="21" customHeight="1"/>
    <row r="255" s="17" customFormat="1" ht="21" customHeight="1"/>
    <row r="256" s="17" customFormat="1" ht="21" customHeight="1"/>
    <row r="257" s="17" customFormat="1" ht="21" customHeight="1"/>
    <row r="258" s="17" customFormat="1" ht="21" customHeight="1"/>
    <row r="259" s="17" customFormat="1" ht="21" customHeight="1"/>
    <row r="260" s="17" customFormat="1" ht="21" customHeight="1"/>
    <row r="261" s="17" customFormat="1" ht="21" customHeight="1"/>
    <row r="262" s="17" customFormat="1" ht="21" customHeight="1"/>
    <row r="263" s="17" customFormat="1" ht="21" customHeight="1"/>
    <row r="264" s="17" customFormat="1" ht="21" customHeight="1"/>
    <row r="265" s="17" customFormat="1" ht="21" customHeight="1"/>
    <row r="266" s="17" customFormat="1" ht="21" customHeight="1"/>
    <row r="267" s="17" customFormat="1" ht="21" customHeight="1"/>
    <row r="268" s="17" customFormat="1" ht="21" customHeight="1"/>
    <row r="269" s="17" customFormat="1" ht="21" customHeight="1"/>
    <row r="270" s="17" customFormat="1" ht="21" customHeight="1"/>
    <row r="271" s="17" customFormat="1" ht="21" customHeight="1"/>
    <row r="272" s="17" customFormat="1" ht="21" customHeight="1"/>
    <row r="273" s="17" customFormat="1" ht="21" customHeight="1"/>
    <row r="274" s="17" customFormat="1" ht="21" customHeight="1"/>
    <row r="275" s="17" customFormat="1" ht="21" customHeight="1"/>
    <row r="276" s="17" customFormat="1" ht="21" customHeight="1"/>
    <row r="277" s="17" customFormat="1" ht="21" customHeight="1"/>
    <row r="278" s="17" customFormat="1" ht="21" customHeight="1"/>
    <row r="279" s="17" customFormat="1" ht="21" customHeight="1"/>
    <row r="280" s="17" customFormat="1" ht="21" customHeight="1"/>
    <row r="281" s="17" customFormat="1" ht="21" customHeight="1"/>
    <row r="282" s="17" customFormat="1" ht="21" customHeight="1"/>
    <row r="283" s="17" customFormat="1" ht="21" customHeight="1"/>
    <row r="284" s="17" customFormat="1" ht="21" customHeight="1"/>
    <row r="285" s="17" customFormat="1" ht="21" customHeight="1"/>
    <row r="286" s="17" customFormat="1" ht="21" customHeight="1"/>
    <row r="287" s="17" customFormat="1" ht="21" customHeight="1"/>
    <row r="288" s="17" customFormat="1" ht="21" customHeight="1"/>
    <row r="289" s="17" customFormat="1" ht="21" customHeight="1"/>
    <row r="290" s="17" customFormat="1" ht="21" customHeight="1"/>
    <row r="291" s="17" customFormat="1" ht="21" customHeight="1"/>
    <row r="292" s="17" customFormat="1" ht="21" customHeight="1"/>
    <row r="293" s="17" customFormat="1" ht="21" customHeight="1"/>
    <row r="294" s="17" customFormat="1" ht="21" customHeight="1"/>
    <row r="295" s="17" customFormat="1" ht="21" customHeight="1"/>
    <row r="296" s="17" customFormat="1" ht="21" customHeight="1"/>
    <row r="297" s="17" customFormat="1" ht="21" customHeight="1"/>
    <row r="298" s="17" customFormat="1" ht="21" customHeight="1"/>
    <row r="299" s="17" customFormat="1" ht="21" customHeight="1"/>
    <row r="300" s="17" customFormat="1" ht="21" customHeight="1"/>
    <row r="301" s="17" customFormat="1" ht="21" customHeight="1"/>
    <row r="302" s="17" customFormat="1" ht="21" customHeight="1"/>
    <row r="303" s="17" customFormat="1" ht="21" customHeight="1"/>
    <row r="304" s="17" customFormat="1" ht="21" customHeight="1"/>
    <row r="305" s="17" customFormat="1" ht="21" customHeight="1"/>
    <row r="306" s="17" customFormat="1" ht="21" customHeight="1"/>
    <row r="307" s="17" customFormat="1" ht="21" customHeight="1"/>
    <row r="308" s="17" customFormat="1" ht="21" customHeight="1"/>
    <row r="309" s="17" customFormat="1" ht="21" customHeight="1"/>
    <row r="310" s="17" customFormat="1" ht="21" customHeight="1"/>
    <row r="311" s="17" customFormat="1" ht="21" customHeight="1"/>
    <row r="312" s="17" customFormat="1" ht="21" customHeight="1"/>
    <row r="313" s="17" customFormat="1" ht="21" customHeight="1"/>
    <row r="314" s="17" customFormat="1" ht="21" customHeight="1"/>
    <row r="315" s="17" customFormat="1" ht="21" customHeight="1"/>
    <row r="316" s="17" customFormat="1" ht="21" customHeight="1"/>
    <row r="317" s="17" customFormat="1" ht="21" customHeight="1"/>
    <row r="318" s="17" customFormat="1" ht="21" customHeight="1"/>
    <row r="319" s="17" customFormat="1" ht="21" customHeight="1"/>
    <row r="320" s="17" customFormat="1" ht="21" customHeight="1"/>
    <row r="321" s="17" customFormat="1" ht="21" customHeight="1"/>
    <row r="322" s="17" customFormat="1" ht="21" customHeight="1"/>
    <row r="323" s="17" customFormat="1" ht="21" customHeight="1"/>
    <row r="324" s="17" customFormat="1" ht="21" customHeight="1"/>
    <row r="325" s="17" customFormat="1" ht="21" customHeight="1"/>
    <row r="326" s="17" customFormat="1" ht="21" customHeight="1"/>
    <row r="327" s="17" customFormat="1" ht="21" customHeight="1"/>
    <row r="328" s="17" customFormat="1" ht="21" customHeight="1"/>
    <row r="329" s="17" customFormat="1" ht="21" customHeight="1"/>
    <row r="330" s="17" customFormat="1" ht="21" customHeight="1"/>
    <row r="331" s="17" customFormat="1" ht="21" customHeight="1"/>
    <row r="332" s="17" customFormat="1" ht="21" customHeight="1"/>
    <row r="333" s="17" customFormat="1" ht="21" customHeight="1"/>
    <row r="334" s="17" customFormat="1" ht="21" customHeight="1"/>
    <row r="335" s="17" customFormat="1" ht="21" customHeight="1"/>
    <row r="336" s="17" customFormat="1" ht="21" customHeight="1"/>
    <row r="337" s="17" customFormat="1" ht="21" customHeight="1"/>
    <row r="338" s="17" customFormat="1" ht="21" customHeight="1"/>
    <row r="339" s="17" customFormat="1" ht="21" customHeight="1"/>
    <row r="340" s="17" customFormat="1" ht="21" customHeight="1"/>
    <row r="341" s="17" customFormat="1" ht="21" customHeight="1"/>
    <row r="342" s="17" customFormat="1" ht="21" customHeight="1"/>
    <row r="343" s="17" customFormat="1" ht="21" customHeight="1"/>
    <row r="344" s="17" customFormat="1" ht="21" customHeight="1"/>
    <row r="345" s="17" customFormat="1" ht="21" customHeight="1"/>
    <row r="346" s="17" customFormat="1" ht="21" customHeight="1"/>
    <row r="347" s="17" customFormat="1" ht="21" customHeight="1"/>
    <row r="348" s="17" customFormat="1" ht="21" customHeight="1"/>
    <row r="349" s="17" customFormat="1" ht="21" customHeight="1"/>
    <row r="350" s="17" customFormat="1" ht="21" customHeight="1"/>
    <row r="351" s="17" customFormat="1" ht="21" customHeight="1"/>
    <row r="352" s="17" customFormat="1" ht="21" customHeight="1"/>
    <row r="353" s="17" customFormat="1" ht="21" customHeight="1"/>
    <row r="354" s="17" customFormat="1" ht="21" customHeight="1"/>
    <row r="355" s="17" customFormat="1" ht="21" customHeight="1"/>
    <row r="356" s="17" customFormat="1" ht="21" customHeight="1"/>
    <row r="357" s="17" customFormat="1" ht="21" customHeight="1"/>
    <row r="358" s="17" customFormat="1" ht="21" customHeight="1"/>
    <row r="359" s="17" customFormat="1" ht="21" customHeight="1"/>
    <row r="360" s="17" customFormat="1" ht="21" customHeight="1"/>
    <row r="361" s="17" customFormat="1" ht="21" customHeight="1"/>
    <row r="362" s="17" customFormat="1" ht="21" customHeight="1"/>
    <row r="363" s="17" customFormat="1" ht="21" customHeight="1"/>
    <row r="364" s="17" customFormat="1" ht="21" customHeight="1"/>
    <row r="365" s="17" customFormat="1" ht="21" customHeight="1"/>
    <row r="366" s="17" customFormat="1" ht="21" customHeight="1"/>
    <row r="367" s="17" customFormat="1" ht="21" customHeight="1"/>
    <row r="368" s="17" customFormat="1" ht="21" customHeight="1"/>
    <row r="369" s="17" customFormat="1" ht="21" customHeight="1"/>
    <row r="370" s="17" customFormat="1" ht="21" customHeight="1"/>
    <row r="371" s="17" customFormat="1" ht="21" customHeight="1"/>
    <row r="372" s="17" customFormat="1" ht="21" customHeight="1"/>
    <row r="373" s="17" customFormat="1" ht="21" customHeight="1"/>
    <row r="374" s="17" customFormat="1" ht="21" customHeight="1"/>
    <row r="375" s="17" customFormat="1" ht="21" customHeight="1"/>
    <row r="376" s="17" customFormat="1" ht="21" customHeight="1"/>
    <row r="377" s="17" customFormat="1" ht="21" customHeight="1"/>
    <row r="378" s="17" customFormat="1" ht="21" customHeight="1"/>
    <row r="379" s="17" customFormat="1" ht="21" customHeight="1"/>
    <row r="380" s="17" customFormat="1" ht="21" customHeight="1"/>
    <row r="381" s="17" customFormat="1" ht="21" customHeight="1"/>
    <row r="382" s="17" customFormat="1" ht="21" customHeight="1"/>
    <row r="383" s="17" customFormat="1" ht="21" customHeight="1"/>
    <row r="384" s="17" customFormat="1" ht="21" customHeight="1"/>
    <row r="385" s="17" customFormat="1" ht="21" customHeight="1"/>
    <row r="386" s="17" customFormat="1" ht="21" customHeight="1"/>
    <row r="387" s="17" customFormat="1" ht="21" customHeight="1"/>
    <row r="388" s="17" customFormat="1" ht="21" customHeight="1"/>
    <row r="389" s="17" customFormat="1" ht="21" customHeight="1"/>
    <row r="390" s="17" customFormat="1" ht="21" customHeight="1"/>
    <row r="391" s="17" customFormat="1" ht="21" customHeight="1"/>
    <row r="392" s="17" customFormat="1" ht="21" customHeight="1"/>
    <row r="393" s="17" customFormat="1" ht="21" customHeight="1"/>
    <row r="394" s="17" customFormat="1" ht="21" customHeight="1"/>
    <row r="395" s="17" customFormat="1" ht="21" customHeight="1"/>
    <row r="396" s="17" customFormat="1" ht="21" customHeight="1"/>
    <row r="397" s="17" customFormat="1" ht="21" customHeight="1"/>
    <row r="398" s="17" customFormat="1" ht="21" customHeight="1"/>
    <row r="399" s="17" customFormat="1" ht="21" customHeight="1"/>
    <row r="400" s="17" customFormat="1" ht="21" customHeight="1"/>
    <row r="401" s="17" customFormat="1" ht="21" customHeight="1"/>
    <row r="402" s="17" customFormat="1" ht="21" customHeight="1"/>
    <row r="403" s="17" customFormat="1" ht="21" customHeight="1"/>
    <row r="404" s="17" customFormat="1" ht="21" customHeight="1"/>
    <row r="405" s="17" customFormat="1" ht="21" customHeight="1"/>
    <row r="406" s="17" customFormat="1" ht="21" customHeight="1"/>
    <row r="407" s="17" customFormat="1" ht="21" customHeight="1"/>
    <row r="408" s="17" customFormat="1" ht="21" customHeight="1"/>
    <row r="409" s="17" customFormat="1" ht="21" customHeight="1"/>
    <row r="410" s="17" customFormat="1" ht="21" customHeight="1"/>
    <row r="411" s="17" customFormat="1" ht="21" customHeight="1"/>
    <row r="412" s="17" customFormat="1" ht="21" customHeight="1"/>
    <row r="413" s="17" customFormat="1" ht="21" customHeight="1"/>
    <row r="414" s="17" customFormat="1" ht="21" customHeight="1"/>
    <row r="415" s="17" customFormat="1" ht="21" customHeight="1"/>
    <row r="416" s="17" customFormat="1" ht="21" customHeight="1"/>
    <row r="417" s="17" customFormat="1" ht="21" customHeight="1"/>
    <row r="418" s="17" customFormat="1" ht="21" customHeight="1"/>
    <row r="419" s="17" customFormat="1" ht="21" customHeight="1"/>
    <row r="420" s="17" customFormat="1" ht="21" customHeight="1"/>
    <row r="421" s="17" customFormat="1" ht="21" customHeight="1"/>
    <row r="422" s="17" customFormat="1" ht="21" customHeight="1"/>
    <row r="423" s="17" customFormat="1" ht="21" customHeight="1"/>
    <row r="424" s="17" customFormat="1" ht="21" customHeight="1"/>
    <row r="425" s="17" customFormat="1" ht="21" customHeight="1"/>
    <row r="426" s="17" customFormat="1" ht="21" customHeight="1"/>
    <row r="427" s="17" customFormat="1" ht="21" customHeight="1"/>
    <row r="428" s="17" customFormat="1" ht="21" customHeight="1"/>
    <row r="429" s="17" customFormat="1" ht="21" customHeight="1"/>
    <row r="430" s="17" customFormat="1" ht="21" customHeight="1"/>
    <row r="431" s="17" customFormat="1" ht="21" customHeight="1"/>
    <row r="432" s="17" customFormat="1" ht="21" customHeight="1"/>
    <row r="433" s="17" customFormat="1" ht="21" customHeight="1"/>
    <row r="434" s="17" customFormat="1" ht="21" customHeight="1"/>
    <row r="435" s="17" customFormat="1" ht="21" customHeight="1"/>
    <row r="436" s="17" customFormat="1" ht="21" customHeight="1"/>
    <row r="437" s="17" customFormat="1" ht="21" customHeight="1"/>
    <row r="438" s="17" customFormat="1" ht="21" customHeight="1"/>
    <row r="439" s="17" customFormat="1" ht="21" customHeight="1"/>
    <row r="440" s="17" customFormat="1" ht="21" customHeight="1"/>
    <row r="441" s="17" customFormat="1" ht="21" customHeight="1"/>
    <row r="442" s="17" customFormat="1" ht="21" customHeight="1"/>
    <row r="443" s="17" customFormat="1" ht="21" customHeight="1"/>
    <row r="444" s="17" customFormat="1" ht="21" customHeight="1"/>
    <row r="445" s="17" customFormat="1" ht="21" customHeight="1"/>
    <row r="446" s="17" customFormat="1" ht="21" customHeight="1"/>
    <row r="447" s="17" customFormat="1" ht="21" customHeight="1"/>
    <row r="448" s="17" customFormat="1" ht="21" customHeight="1"/>
    <row r="449" s="17" customFormat="1" ht="21" customHeight="1"/>
    <row r="450" s="17" customFormat="1" ht="21" customHeight="1"/>
    <row r="451" s="17" customFormat="1" ht="21" customHeight="1"/>
    <row r="452" s="17" customFormat="1" ht="21" customHeight="1"/>
    <row r="453" s="17" customFormat="1" ht="21" customHeight="1"/>
    <row r="454" s="17" customFormat="1" ht="21" customHeight="1"/>
    <row r="455" s="17" customFormat="1" ht="21" customHeight="1"/>
    <row r="456" s="17" customFormat="1" ht="21" customHeight="1"/>
    <row r="457" s="17" customFormat="1" ht="21" customHeight="1"/>
    <row r="458" s="17" customFormat="1" ht="21" customHeight="1"/>
    <row r="459" s="17" customFormat="1" ht="21" customHeight="1"/>
    <row r="460" s="17" customFormat="1" ht="21" customHeight="1"/>
    <row r="461" s="17" customFormat="1" ht="21" customHeight="1"/>
    <row r="462" s="17" customFormat="1" ht="21" customHeight="1"/>
    <row r="463" s="17" customFormat="1" ht="21" customHeight="1"/>
    <row r="464" s="17" customFormat="1" ht="21" customHeight="1"/>
    <row r="465" s="17" customFormat="1" ht="21" customHeight="1"/>
    <row r="466" s="17" customFormat="1" ht="21" customHeight="1"/>
    <row r="467" s="17" customFormat="1" ht="21" customHeight="1"/>
    <row r="468" s="17" customFormat="1" ht="21" customHeight="1"/>
  </sheetData>
  <mergeCells count="1">
    <mergeCell ref="A7:T8"/>
  </mergeCells>
  <phoneticPr fontId="1" type="noConversion"/>
  <pageMargins left="0.78740157480314965" right="0.39370078740157483" top="0.59055118110236227" bottom="0.39370078740157483" header="0.51181102362204722" footer="0.51181102362204722"/>
  <pageSetup paperSize="9" scale="9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27"/>
  <sheetViews>
    <sheetView view="pageBreakPreview" zoomScale="60" zoomScaleNormal="100" workbookViewId="0">
      <selection activeCell="A6" sqref="A6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20" ht="30" customHeight="1">
      <c r="A2" s="65" t="s">
        <v>1281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7"/>
    </row>
    <row r="3" spans="1:20" ht="30" customHeight="1">
      <c r="A3" s="165" t="s">
        <v>1</v>
      </c>
      <c r="B3" s="165" t="s">
        <v>2</v>
      </c>
      <c r="C3" s="165" t="s">
        <v>3</v>
      </c>
      <c r="D3" s="165" t="s">
        <v>4</v>
      </c>
      <c r="E3" s="165" t="s">
        <v>5</v>
      </c>
      <c r="F3" s="165"/>
      <c r="G3" s="165" t="s">
        <v>8</v>
      </c>
      <c r="H3" s="165"/>
      <c r="I3" s="165" t="s">
        <v>9</v>
      </c>
      <c r="J3" s="165"/>
      <c r="K3" s="165" t="s">
        <v>10</v>
      </c>
      <c r="L3" s="165"/>
      <c r="M3" s="165" t="s">
        <v>11</v>
      </c>
      <c r="N3" s="164" t="s">
        <v>12</v>
      </c>
      <c r="O3" s="164" t="s">
        <v>13</v>
      </c>
      <c r="P3" s="164" t="s">
        <v>14</v>
      </c>
      <c r="Q3" s="164" t="s">
        <v>15</v>
      </c>
      <c r="R3" s="164" t="s">
        <v>16</v>
      </c>
      <c r="S3" s="164" t="s">
        <v>17</v>
      </c>
      <c r="T3" s="164" t="s">
        <v>18</v>
      </c>
    </row>
    <row r="4" spans="1:20" ht="30" customHeight="1">
      <c r="A4" s="167"/>
      <c r="B4" s="167"/>
      <c r="C4" s="167"/>
      <c r="D4" s="167"/>
      <c r="E4" s="137" t="s">
        <v>6</v>
      </c>
      <c r="F4" s="137" t="s">
        <v>7</v>
      </c>
      <c r="G4" s="137" t="s">
        <v>6</v>
      </c>
      <c r="H4" s="137" t="s">
        <v>7</v>
      </c>
      <c r="I4" s="137" t="s">
        <v>6</v>
      </c>
      <c r="J4" s="137" t="s">
        <v>7</v>
      </c>
      <c r="K4" s="137" t="s">
        <v>6</v>
      </c>
      <c r="L4" s="137" t="s">
        <v>7</v>
      </c>
      <c r="M4" s="167"/>
      <c r="N4" s="164"/>
      <c r="O4" s="164"/>
      <c r="P4" s="164"/>
      <c r="Q4" s="164"/>
      <c r="R4" s="164"/>
      <c r="S4" s="164"/>
      <c r="T4" s="164"/>
    </row>
    <row r="5" spans="1:20" ht="30" customHeight="1">
      <c r="A5" s="14" t="s">
        <v>1282</v>
      </c>
      <c r="B5" s="14" t="s">
        <v>19</v>
      </c>
      <c r="C5" s="14" t="s">
        <v>19</v>
      </c>
      <c r="D5" s="68">
        <v>1</v>
      </c>
      <c r="E5" s="16">
        <f>F6+F7+F8+F9</f>
        <v>0</v>
      </c>
      <c r="F5" s="16">
        <f>E5*D5</f>
        <v>0</v>
      </c>
      <c r="G5" s="16">
        <f>H6+H7+H8+H9</f>
        <v>0</v>
      </c>
      <c r="H5" s="16">
        <f>G5*D5</f>
        <v>0</v>
      </c>
      <c r="I5" s="16">
        <f>J6+J7+J8+J9</f>
        <v>0</v>
      </c>
      <c r="J5" s="16">
        <f>I5*D5</f>
        <v>0</v>
      </c>
      <c r="K5" s="16">
        <f t="shared" ref="K5:L9" si="0">E5+G5+I5</f>
        <v>0</v>
      </c>
      <c r="L5" s="16">
        <f t="shared" si="0"/>
        <v>0</v>
      </c>
      <c r="M5" s="14" t="s">
        <v>19</v>
      </c>
      <c r="N5" s="69" t="s">
        <v>20</v>
      </c>
      <c r="O5" s="69" t="s">
        <v>19</v>
      </c>
      <c r="P5" s="69" t="s">
        <v>19</v>
      </c>
      <c r="Q5" s="69" t="s">
        <v>19</v>
      </c>
      <c r="R5" s="70">
        <v>1</v>
      </c>
      <c r="S5" s="69" t="s">
        <v>19</v>
      </c>
      <c r="T5" s="71"/>
    </row>
    <row r="6" spans="1:20" ht="30" customHeight="1">
      <c r="A6" s="14" t="s">
        <v>147</v>
      </c>
      <c r="B6" s="14" t="s">
        <v>19</v>
      </c>
      <c r="C6" s="14" t="s">
        <v>19</v>
      </c>
      <c r="D6" s="68">
        <v>1</v>
      </c>
      <c r="E6" s="16">
        <f>'공종별내역서-MF'!F27</f>
        <v>0</v>
      </c>
      <c r="F6" s="16">
        <f>E6*D6</f>
        <v>0</v>
      </c>
      <c r="G6" s="16">
        <f>'공종별내역서-MF'!H27</f>
        <v>0</v>
      </c>
      <c r="H6" s="16">
        <f>G6*D6</f>
        <v>0</v>
      </c>
      <c r="I6" s="16">
        <f>'공종별내역서-MF'!J27</f>
        <v>0</v>
      </c>
      <c r="J6" s="16">
        <f>I6*D6</f>
        <v>0</v>
      </c>
      <c r="K6" s="16">
        <f t="shared" si="0"/>
        <v>0</v>
      </c>
      <c r="L6" s="16">
        <f t="shared" si="0"/>
        <v>0</v>
      </c>
      <c r="M6" s="14" t="s">
        <v>19</v>
      </c>
      <c r="N6" s="69" t="s">
        <v>21</v>
      </c>
      <c r="O6" s="69" t="s">
        <v>19</v>
      </c>
      <c r="P6" s="69" t="s">
        <v>20</v>
      </c>
      <c r="Q6" s="69" t="s">
        <v>19</v>
      </c>
      <c r="R6" s="70">
        <v>2</v>
      </c>
      <c r="S6" s="69" t="s">
        <v>19</v>
      </c>
      <c r="T6" s="71"/>
    </row>
    <row r="7" spans="1:20" ht="30" customHeight="1">
      <c r="A7" s="14" t="s">
        <v>148</v>
      </c>
      <c r="B7" s="14" t="s">
        <v>19</v>
      </c>
      <c r="C7" s="14" t="s">
        <v>19</v>
      </c>
      <c r="D7" s="68">
        <v>1</v>
      </c>
      <c r="E7" s="16">
        <f>'공종별내역서-MF'!F75</f>
        <v>0</v>
      </c>
      <c r="F7" s="16">
        <f>E7*D7</f>
        <v>0</v>
      </c>
      <c r="G7" s="16">
        <f>'공종별내역서-MF'!H75</f>
        <v>0</v>
      </c>
      <c r="H7" s="16">
        <f>G7*D7</f>
        <v>0</v>
      </c>
      <c r="I7" s="16">
        <f>'공종별내역서-MF'!J75</f>
        <v>0</v>
      </c>
      <c r="J7" s="16">
        <f>I7*D7</f>
        <v>0</v>
      </c>
      <c r="K7" s="16">
        <f t="shared" si="0"/>
        <v>0</v>
      </c>
      <c r="L7" s="16">
        <f t="shared" si="0"/>
        <v>0</v>
      </c>
      <c r="M7" s="14" t="s">
        <v>19</v>
      </c>
      <c r="N7" s="69" t="s">
        <v>37</v>
      </c>
      <c r="O7" s="69" t="s">
        <v>19</v>
      </c>
      <c r="P7" s="69" t="s">
        <v>20</v>
      </c>
      <c r="Q7" s="69" t="s">
        <v>19</v>
      </c>
      <c r="R7" s="70">
        <v>2</v>
      </c>
      <c r="S7" s="69" t="s">
        <v>19</v>
      </c>
      <c r="T7" s="71"/>
    </row>
    <row r="8" spans="1:20" ht="30" customHeight="1">
      <c r="A8" s="14" t="s">
        <v>149</v>
      </c>
      <c r="B8" s="14" t="s">
        <v>19</v>
      </c>
      <c r="C8" s="14" t="s">
        <v>19</v>
      </c>
      <c r="D8" s="68">
        <v>1</v>
      </c>
      <c r="E8" s="16">
        <f>'공종별내역서-MF'!F147</f>
        <v>0</v>
      </c>
      <c r="F8" s="16">
        <f>E8*D8</f>
        <v>0</v>
      </c>
      <c r="G8" s="16">
        <f>'공종별내역서-MF'!H147</f>
        <v>0</v>
      </c>
      <c r="H8" s="16">
        <f>G8*D8</f>
        <v>0</v>
      </c>
      <c r="I8" s="16">
        <f>'공종별내역서-MF'!J147</f>
        <v>0</v>
      </c>
      <c r="J8" s="16">
        <f>I8*D8</f>
        <v>0</v>
      </c>
      <c r="K8" s="16">
        <f t="shared" si="0"/>
        <v>0</v>
      </c>
      <c r="L8" s="16">
        <f t="shared" si="0"/>
        <v>0</v>
      </c>
      <c r="M8" s="14" t="s">
        <v>19</v>
      </c>
      <c r="N8" s="69" t="s">
        <v>150</v>
      </c>
      <c r="O8" s="69" t="s">
        <v>19</v>
      </c>
      <c r="P8" s="69" t="s">
        <v>20</v>
      </c>
      <c r="Q8" s="69" t="s">
        <v>19</v>
      </c>
      <c r="R8" s="70">
        <v>2</v>
      </c>
      <c r="S8" s="69" t="s">
        <v>19</v>
      </c>
      <c r="T8" s="71"/>
    </row>
    <row r="9" spans="1:20" ht="30" customHeight="1">
      <c r="A9" s="14" t="s">
        <v>658</v>
      </c>
      <c r="B9" s="14" t="s">
        <v>19</v>
      </c>
      <c r="C9" s="14" t="s">
        <v>19</v>
      </c>
      <c r="D9" s="68">
        <v>1</v>
      </c>
      <c r="E9" s="16">
        <f>'공종별내역서-MF'!F171</f>
        <v>0</v>
      </c>
      <c r="F9" s="16">
        <f>E9*D9</f>
        <v>0</v>
      </c>
      <c r="G9" s="16">
        <f>'공종별내역서-MF'!H171</f>
        <v>0</v>
      </c>
      <c r="H9" s="16">
        <f>G9*D9</f>
        <v>0</v>
      </c>
      <c r="I9" s="16">
        <f>'공종별내역서-MF'!J171</f>
        <v>0</v>
      </c>
      <c r="J9" s="16">
        <f>I9*D9</f>
        <v>0</v>
      </c>
      <c r="K9" s="16">
        <f t="shared" si="0"/>
        <v>0</v>
      </c>
      <c r="L9" s="16">
        <f t="shared" si="0"/>
        <v>0</v>
      </c>
      <c r="M9" s="14" t="s">
        <v>19</v>
      </c>
      <c r="N9" s="69" t="s">
        <v>659</v>
      </c>
      <c r="O9" s="69" t="s">
        <v>19</v>
      </c>
      <c r="P9" s="69" t="s">
        <v>20</v>
      </c>
      <c r="Q9" s="69" t="s">
        <v>19</v>
      </c>
      <c r="R9" s="70">
        <v>2</v>
      </c>
      <c r="S9" s="69" t="s">
        <v>19</v>
      </c>
      <c r="T9" s="71"/>
    </row>
    <row r="10" spans="1:20" ht="30" customHeight="1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T10" s="2"/>
    </row>
    <row r="11" spans="1:20" ht="30" customHeight="1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T11" s="2"/>
    </row>
    <row r="12" spans="1:20" ht="30" customHeight="1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T12" s="2"/>
    </row>
    <row r="13" spans="1:20" ht="30" customHeight="1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T13" s="2"/>
    </row>
    <row r="14" spans="1:20" ht="30" customHeight="1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T14" s="2"/>
    </row>
    <row r="15" spans="1:20" ht="30" customHeight="1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T15" s="2"/>
    </row>
    <row r="16" spans="1:20" ht="30" customHeight="1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T16" s="2"/>
    </row>
    <row r="17" spans="1:20" ht="30" customHeigh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T17" s="2"/>
    </row>
    <row r="18" spans="1:20" ht="30" customHeight="1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T18" s="2"/>
    </row>
    <row r="19" spans="1:20" ht="30" customHeight="1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T19" s="2"/>
    </row>
    <row r="20" spans="1:20" ht="30" customHeight="1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T20" s="2"/>
    </row>
    <row r="21" spans="1:20" ht="30" customHeight="1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T21" s="2"/>
    </row>
    <row r="22" spans="1:20" ht="30" customHeight="1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T22" s="2"/>
    </row>
    <row r="23" spans="1:20" ht="30" customHeight="1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T23" s="2"/>
    </row>
    <row r="24" spans="1:20" ht="30" customHeight="1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T24" s="2"/>
    </row>
    <row r="25" spans="1:20" ht="30" customHeight="1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T25" s="2"/>
    </row>
    <row r="26" spans="1:20" ht="30" customHeight="1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T26" s="2"/>
    </row>
    <row r="27" spans="1:20" ht="30" customHeight="1">
      <c r="A27" s="14" t="s">
        <v>25</v>
      </c>
      <c r="B27" s="68"/>
      <c r="C27" s="68"/>
      <c r="D27" s="68"/>
      <c r="E27" s="68"/>
      <c r="F27" s="16">
        <f>F5</f>
        <v>0</v>
      </c>
      <c r="G27" s="68"/>
      <c r="H27" s="16">
        <f>H5</f>
        <v>0</v>
      </c>
      <c r="I27" s="68"/>
      <c r="J27" s="16">
        <f>J5</f>
        <v>0</v>
      </c>
      <c r="K27" s="68"/>
      <c r="L27" s="16">
        <f>L5</f>
        <v>0</v>
      </c>
      <c r="M27" s="68"/>
      <c r="T27" s="2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V171"/>
  <sheetViews>
    <sheetView view="pageBreakPreview" zoomScale="85" zoomScaleNormal="100" zoomScaleSheetLayoutView="85" workbookViewId="0">
      <selection activeCell="A59" sqref="A59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65" t="s">
        <v>1281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7"/>
    </row>
    <row r="2" spans="1:48" ht="30" customHeight="1">
      <c r="A2" s="165" t="s">
        <v>1</v>
      </c>
      <c r="B2" s="165" t="s">
        <v>2</v>
      </c>
      <c r="C2" s="165" t="s">
        <v>3</v>
      </c>
      <c r="D2" s="165" t="s">
        <v>4</v>
      </c>
      <c r="E2" s="165" t="s">
        <v>5</v>
      </c>
      <c r="F2" s="165"/>
      <c r="G2" s="165" t="s">
        <v>8</v>
      </c>
      <c r="H2" s="165"/>
      <c r="I2" s="165" t="s">
        <v>9</v>
      </c>
      <c r="J2" s="165"/>
      <c r="K2" s="165" t="s">
        <v>10</v>
      </c>
      <c r="L2" s="165"/>
      <c r="M2" s="165" t="s">
        <v>11</v>
      </c>
      <c r="N2" s="164" t="s">
        <v>151</v>
      </c>
      <c r="O2" s="164" t="s">
        <v>13</v>
      </c>
      <c r="P2" s="164" t="s">
        <v>152</v>
      </c>
      <c r="Q2" s="164" t="s">
        <v>12</v>
      </c>
      <c r="R2" s="164" t="s">
        <v>153</v>
      </c>
      <c r="S2" s="164" t="s">
        <v>154</v>
      </c>
      <c r="T2" s="164" t="s">
        <v>155</v>
      </c>
      <c r="U2" s="164" t="s">
        <v>156</v>
      </c>
      <c r="V2" s="164" t="s">
        <v>157</v>
      </c>
      <c r="W2" s="164" t="s">
        <v>158</v>
      </c>
      <c r="X2" s="164" t="s">
        <v>159</v>
      </c>
      <c r="Y2" s="164" t="s">
        <v>160</v>
      </c>
      <c r="Z2" s="164" t="s">
        <v>161</v>
      </c>
      <c r="AA2" s="164" t="s">
        <v>162</v>
      </c>
      <c r="AB2" s="164" t="s">
        <v>163</v>
      </c>
      <c r="AC2" s="164" t="s">
        <v>164</v>
      </c>
      <c r="AD2" s="164" t="s">
        <v>165</v>
      </c>
      <c r="AE2" s="164" t="s">
        <v>166</v>
      </c>
      <c r="AF2" s="164" t="s">
        <v>167</v>
      </c>
      <c r="AG2" s="164" t="s">
        <v>168</v>
      </c>
      <c r="AH2" s="164" t="s">
        <v>169</v>
      </c>
      <c r="AI2" s="164" t="s">
        <v>170</v>
      </c>
      <c r="AJ2" s="164" t="s">
        <v>171</v>
      </c>
      <c r="AK2" s="164" t="s">
        <v>172</v>
      </c>
      <c r="AL2" s="164" t="s">
        <v>173</v>
      </c>
      <c r="AM2" s="164" t="s">
        <v>174</v>
      </c>
      <c r="AN2" s="164" t="s">
        <v>175</v>
      </c>
      <c r="AO2" s="164" t="s">
        <v>176</v>
      </c>
      <c r="AP2" s="164" t="s">
        <v>177</v>
      </c>
      <c r="AQ2" s="164" t="s">
        <v>178</v>
      </c>
      <c r="AR2" s="164" t="s">
        <v>179</v>
      </c>
      <c r="AS2" s="164" t="s">
        <v>15</v>
      </c>
      <c r="AT2" s="164" t="s">
        <v>16</v>
      </c>
      <c r="AU2" s="164" t="s">
        <v>180</v>
      </c>
      <c r="AV2" s="164" t="s">
        <v>181</v>
      </c>
    </row>
    <row r="3" spans="1:48" ht="30" customHeight="1">
      <c r="A3" s="165"/>
      <c r="B3" s="165"/>
      <c r="C3" s="165"/>
      <c r="D3" s="165"/>
      <c r="E3" s="136" t="s">
        <v>6</v>
      </c>
      <c r="F3" s="136" t="s">
        <v>7</v>
      </c>
      <c r="G3" s="136" t="s">
        <v>6</v>
      </c>
      <c r="H3" s="136" t="s">
        <v>7</v>
      </c>
      <c r="I3" s="136" t="s">
        <v>6</v>
      </c>
      <c r="J3" s="136" t="s">
        <v>7</v>
      </c>
      <c r="K3" s="136" t="s">
        <v>6</v>
      </c>
      <c r="L3" s="136" t="s">
        <v>7</v>
      </c>
      <c r="M3" s="165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  <c r="AC3" s="164"/>
      <c r="AD3" s="164"/>
      <c r="AE3" s="164"/>
      <c r="AF3" s="164"/>
      <c r="AG3" s="164"/>
      <c r="AH3" s="164"/>
      <c r="AI3" s="164"/>
      <c r="AJ3" s="164"/>
      <c r="AK3" s="164"/>
      <c r="AL3" s="164"/>
      <c r="AM3" s="164"/>
      <c r="AN3" s="164"/>
      <c r="AO3" s="164"/>
      <c r="AP3" s="164"/>
      <c r="AQ3" s="164"/>
      <c r="AR3" s="164"/>
      <c r="AS3" s="164"/>
      <c r="AT3" s="164"/>
      <c r="AU3" s="164"/>
      <c r="AV3" s="164"/>
    </row>
    <row r="4" spans="1:48" ht="30" customHeight="1">
      <c r="A4" s="138" t="s">
        <v>147</v>
      </c>
      <c r="B4" s="138"/>
      <c r="C4" s="68"/>
      <c r="D4" s="68"/>
      <c r="E4" s="16"/>
      <c r="F4" s="16"/>
      <c r="G4" s="16"/>
      <c r="H4" s="16"/>
      <c r="I4" s="16"/>
      <c r="J4" s="16"/>
      <c r="K4" s="16"/>
      <c r="L4" s="16"/>
      <c r="M4" s="68"/>
      <c r="N4" s="70"/>
      <c r="O4" s="70"/>
      <c r="P4" s="70"/>
      <c r="Q4" s="69" t="s">
        <v>21</v>
      </c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</row>
    <row r="5" spans="1:48" ht="30" customHeight="1">
      <c r="A5" s="138" t="s">
        <v>226</v>
      </c>
      <c r="B5" s="138" t="s">
        <v>227</v>
      </c>
      <c r="C5" s="138" t="s">
        <v>204</v>
      </c>
      <c r="D5" s="68">
        <v>39</v>
      </c>
      <c r="E5" s="16">
        <f>TRUNC('단가대비표-MF'!O64,0)</f>
        <v>0</v>
      </c>
      <c r="F5" s="16">
        <f t="shared" ref="F5:F13" si="0">TRUNC(E5*D5, 0)</f>
        <v>0</v>
      </c>
      <c r="G5" s="16">
        <f>TRUNC('단가대비표-MF'!P64,0)</f>
        <v>0</v>
      </c>
      <c r="H5" s="16">
        <f t="shared" ref="H5:H13" si="1">TRUNC(G5*D5, 0)</f>
        <v>0</v>
      </c>
      <c r="I5" s="16">
        <f>TRUNC('단가대비표-MF'!V64,0)</f>
        <v>0</v>
      </c>
      <c r="J5" s="16">
        <f t="shared" ref="J5:J13" si="2">TRUNC(I5*D5, 0)</f>
        <v>0</v>
      </c>
      <c r="K5" s="16">
        <f t="shared" ref="K5:L13" si="3">TRUNC(E5+G5+I5, 0)</f>
        <v>0</v>
      </c>
      <c r="L5" s="16">
        <f t="shared" si="3"/>
        <v>0</v>
      </c>
      <c r="M5" s="138" t="s">
        <v>19</v>
      </c>
      <c r="N5" s="69" t="s">
        <v>793</v>
      </c>
      <c r="O5" s="69" t="s">
        <v>19</v>
      </c>
      <c r="P5" s="69" t="s">
        <v>19</v>
      </c>
      <c r="Q5" s="69" t="s">
        <v>21</v>
      </c>
      <c r="R5" s="69" t="s">
        <v>185</v>
      </c>
      <c r="S5" s="69" t="s">
        <v>185</v>
      </c>
      <c r="T5" s="69" t="s">
        <v>186</v>
      </c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69" t="s">
        <v>19</v>
      </c>
      <c r="AS5" s="69" t="s">
        <v>19</v>
      </c>
      <c r="AT5" s="70"/>
      <c r="AU5" s="69" t="s">
        <v>794</v>
      </c>
      <c r="AV5" s="70">
        <v>28</v>
      </c>
    </row>
    <row r="6" spans="1:48" ht="30" customHeight="1">
      <c r="A6" s="138" t="s">
        <v>226</v>
      </c>
      <c r="B6" s="138" t="s">
        <v>228</v>
      </c>
      <c r="C6" s="138" t="s">
        <v>204</v>
      </c>
      <c r="D6" s="68">
        <v>1</v>
      </c>
      <c r="E6" s="16">
        <f>TRUNC('단가대비표-MF'!O65,0)</f>
        <v>0</v>
      </c>
      <c r="F6" s="16">
        <f t="shared" si="0"/>
        <v>0</v>
      </c>
      <c r="G6" s="16">
        <f>TRUNC('단가대비표-MF'!P65,0)</f>
        <v>0</v>
      </c>
      <c r="H6" s="16">
        <f t="shared" si="1"/>
        <v>0</v>
      </c>
      <c r="I6" s="16">
        <f>TRUNC('단가대비표-MF'!V65,0)</f>
        <v>0</v>
      </c>
      <c r="J6" s="16">
        <f t="shared" si="2"/>
        <v>0</v>
      </c>
      <c r="K6" s="16">
        <f t="shared" si="3"/>
        <v>0</v>
      </c>
      <c r="L6" s="16">
        <f t="shared" si="3"/>
        <v>0</v>
      </c>
      <c r="M6" s="138" t="s">
        <v>19</v>
      </c>
      <c r="N6" s="69" t="s">
        <v>795</v>
      </c>
      <c r="O6" s="69" t="s">
        <v>19</v>
      </c>
      <c r="P6" s="69" t="s">
        <v>19</v>
      </c>
      <c r="Q6" s="69" t="s">
        <v>21</v>
      </c>
      <c r="R6" s="69" t="s">
        <v>185</v>
      </c>
      <c r="S6" s="69" t="s">
        <v>185</v>
      </c>
      <c r="T6" s="69" t="s">
        <v>186</v>
      </c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69" t="s">
        <v>19</v>
      </c>
      <c r="AS6" s="69" t="s">
        <v>19</v>
      </c>
      <c r="AT6" s="70"/>
      <c r="AU6" s="69" t="s">
        <v>796</v>
      </c>
      <c r="AV6" s="70">
        <v>29</v>
      </c>
    </row>
    <row r="7" spans="1:48" ht="30" customHeight="1">
      <c r="A7" s="138" t="s">
        <v>229</v>
      </c>
      <c r="B7" s="138" t="s">
        <v>230</v>
      </c>
      <c r="C7" s="138" t="s">
        <v>204</v>
      </c>
      <c r="D7" s="68">
        <v>40</v>
      </c>
      <c r="E7" s="16">
        <f>TRUNC('단가대비표-MF'!O63,0)</f>
        <v>0</v>
      </c>
      <c r="F7" s="16">
        <f t="shared" si="0"/>
        <v>0</v>
      </c>
      <c r="G7" s="16">
        <f>TRUNC('단가대비표-MF'!P63,0)</f>
        <v>0</v>
      </c>
      <c r="H7" s="16">
        <f t="shared" si="1"/>
        <v>0</v>
      </c>
      <c r="I7" s="16">
        <f>TRUNC('단가대비표-MF'!V63,0)</f>
        <v>0</v>
      </c>
      <c r="J7" s="16">
        <f t="shared" si="2"/>
        <v>0</v>
      </c>
      <c r="K7" s="16">
        <f t="shared" si="3"/>
        <v>0</v>
      </c>
      <c r="L7" s="16">
        <f t="shared" si="3"/>
        <v>0</v>
      </c>
      <c r="M7" s="138" t="s">
        <v>19</v>
      </c>
      <c r="N7" s="69" t="s">
        <v>797</v>
      </c>
      <c r="O7" s="69" t="s">
        <v>19</v>
      </c>
      <c r="P7" s="69" t="s">
        <v>19</v>
      </c>
      <c r="Q7" s="69" t="s">
        <v>21</v>
      </c>
      <c r="R7" s="69" t="s">
        <v>185</v>
      </c>
      <c r="S7" s="69" t="s">
        <v>185</v>
      </c>
      <c r="T7" s="69" t="s">
        <v>186</v>
      </c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69" t="s">
        <v>19</v>
      </c>
      <c r="AS7" s="69" t="s">
        <v>19</v>
      </c>
      <c r="AT7" s="70"/>
      <c r="AU7" s="69" t="s">
        <v>798</v>
      </c>
      <c r="AV7" s="70">
        <v>30</v>
      </c>
    </row>
    <row r="8" spans="1:48" ht="30" customHeight="1">
      <c r="A8" s="138" t="s">
        <v>232</v>
      </c>
      <c r="B8" s="138" t="s">
        <v>233</v>
      </c>
      <c r="C8" s="138" t="s">
        <v>204</v>
      </c>
      <c r="D8" s="68">
        <v>1</v>
      </c>
      <c r="E8" s="16">
        <f>TRUNC('단가대비표-MF'!O58,0)</f>
        <v>0</v>
      </c>
      <c r="F8" s="16">
        <f t="shared" si="0"/>
        <v>0</v>
      </c>
      <c r="G8" s="16">
        <f>TRUNC('단가대비표-MF'!P58,0)</f>
        <v>0</v>
      </c>
      <c r="H8" s="16">
        <f t="shared" si="1"/>
        <v>0</v>
      </c>
      <c r="I8" s="16">
        <f>TRUNC('단가대비표-MF'!V58,0)</f>
        <v>0</v>
      </c>
      <c r="J8" s="16">
        <f t="shared" si="2"/>
        <v>0</v>
      </c>
      <c r="K8" s="16">
        <f t="shared" si="3"/>
        <v>0</v>
      </c>
      <c r="L8" s="16">
        <f t="shared" si="3"/>
        <v>0</v>
      </c>
      <c r="M8" s="138" t="s">
        <v>19</v>
      </c>
      <c r="N8" s="69" t="s">
        <v>799</v>
      </c>
      <c r="O8" s="69" t="s">
        <v>19</v>
      </c>
      <c r="P8" s="69" t="s">
        <v>19</v>
      </c>
      <c r="Q8" s="69" t="s">
        <v>21</v>
      </c>
      <c r="R8" s="69" t="s">
        <v>185</v>
      </c>
      <c r="S8" s="69" t="s">
        <v>185</v>
      </c>
      <c r="T8" s="69" t="s">
        <v>186</v>
      </c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69" t="s">
        <v>19</v>
      </c>
      <c r="AS8" s="69" t="s">
        <v>19</v>
      </c>
      <c r="AT8" s="70"/>
      <c r="AU8" s="69" t="s">
        <v>800</v>
      </c>
      <c r="AV8" s="70">
        <v>32</v>
      </c>
    </row>
    <row r="9" spans="1:48" ht="30" customHeight="1">
      <c r="A9" s="138" t="s">
        <v>239</v>
      </c>
      <c r="B9" s="138" t="s">
        <v>240</v>
      </c>
      <c r="C9" s="138" t="s">
        <v>184</v>
      </c>
      <c r="D9" s="68">
        <v>58</v>
      </c>
      <c r="E9" s="16">
        <f>TRUNC('일위대가목록-MF'!E4,0)</f>
        <v>0</v>
      </c>
      <c r="F9" s="16">
        <f t="shared" si="0"/>
        <v>0</v>
      </c>
      <c r="G9" s="16">
        <f>TRUNC('일위대가목록-MF'!F4,0)</f>
        <v>0</v>
      </c>
      <c r="H9" s="16">
        <f t="shared" si="1"/>
        <v>0</v>
      </c>
      <c r="I9" s="16">
        <f>TRUNC('일위대가목록-MF'!G4,0)</f>
        <v>0</v>
      </c>
      <c r="J9" s="16">
        <f t="shared" si="2"/>
        <v>0</v>
      </c>
      <c r="K9" s="16">
        <f t="shared" si="3"/>
        <v>0</v>
      </c>
      <c r="L9" s="16">
        <f t="shared" si="3"/>
        <v>0</v>
      </c>
      <c r="M9" s="138" t="s">
        <v>195</v>
      </c>
      <c r="N9" s="69" t="s">
        <v>801</v>
      </c>
      <c r="O9" s="69" t="s">
        <v>19</v>
      </c>
      <c r="P9" s="69" t="s">
        <v>19</v>
      </c>
      <c r="Q9" s="69" t="s">
        <v>21</v>
      </c>
      <c r="R9" s="69" t="s">
        <v>186</v>
      </c>
      <c r="S9" s="69" t="s">
        <v>185</v>
      </c>
      <c r="T9" s="69" t="s">
        <v>185</v>
      </c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69" t="s">
        <v>19</v>
      </c>
      <c r="AS9" s="69" t="s">
        <v>19</v>
      </c>
      <c r="AT9" s="70"/>
      <c r="AU9" s="69" t="s">
        <v>802</v>
      </c>
      <c r="AV9" s="70">
        <v>37</v>
      </c>
    </row>
    <row r="10" spans="1:48" ht="30" customHeight="1">
      <c r="A10" s="138" t="s">
        <v>752</v>
      </c>
      <c r="B10" s="138" t="s">
        <v>19</v>
      </c>
      <c r="C10" s="138" t="s">
        <v>291</v>
      </c>
      <c r="D10" s="68">
        <v>58</v>
      </c>
      <c r="E10" s="16">
        <f>TRUNC('일위대가목록-MF'!E5,0)</f>
        <v>0</v>
      </c>
      <c r="F10" s="16">
        <f t="shared" si="0"/>
        <v>0</v>
      </c>
      <c r="G10" s="16">
        <f>TRUNC('일위대가목록-MF'!F5,0)</f>
        <v>0</v>
      </c>
      <c r="H10" s="16">
        <f t="shared" si="1"/>
        <v>0</v>
      </c>
      <c r="I10" s="16">
        <f>TRUNC('일위대가목록-MF'!G5,0)</f>
        <v>0</v>
      </c>
      <c r="J10" s="16">
        <f t="shared" si="2"/>
        <v>0</v>
      </c>
      <c r="K10" s="16">
        <f t="shared" si="3"/>
        <v>0</v>
      </c>
      <c r="L10" s="16">
        <f t="shared" si="3"/>
        <v>0</v>
      </c>
      <c r="M10" s="138" t="s">
        <v>197</v>
      </c>
      <c r="N10" s="69" t="s">
        <v>803</v>
      </c>
      <c r="O10" s="69" t="s">
        <v>19</v>
      </c>
      <c r="P10" s="69" t="s">
        <v>19</v>
      </c>
      <c r="Q10" s="69" t="s">
        <v>21</v>
      </c>
      <c r="R10" s="69" t="s">
        <v>186</v>
      </c>
      <c r="S10" s="69" t="s">
        <v>185</v>
      </c>
      <c r="T10" s="69" t="s">
        <v>185</v>
      </c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69" t="s">
        <v>19</v>
      </c>
      <c r="AS10" s="69" t="s">
        <v>19</v>
      </c>
      <c r="AT10" s="70"/>
      <c r="AU10" s="69" t="s">
        <v>804</v>
      </c>
      <c r="AV10" s="70">
        <v>143</v>
      </c>
    </row>
    <row r="11" spans="1:48" ht="30" customHeight="1">
      <c r="A11" s="138" t="s">
        <v>242</v>
      </c>
      <c r="B11" s="138" t="s">
        <v>243</v>
      </c>
      <c r="C11" s="138" t="s">
        <v>244</v>
      </c>
      <c r="D11" s="68">
        <f>'공량산출근거서-MF'!K11</f>
        <v>2</v>
      </c>
      <c r="E11" s="16">
        <f>TRUNC('단가대비표-MF'!O69,0)</f>
        <v>0</v>
      </c>
      <c r="F11" s="16">
        <f t="shared" si="0"/>
        <v>0</v>
      </c>
      <c r="G11" s="16">
        <f>TRUNC('단가대비표-MF'!P69,0)</f>
        <v>0</v>
      </c>
      <c r="H11" s="16">
        <f t="shared" si="1"/>
        <v>0</v>
      </c>
      <c r="I11" s="16">
        <f>TRUNC('단가대비표-MF'!V69,0)</f>
        <v>0</v>
      </c>
      <c r="J11" s="16">
        <f t="shared" si="2"/>
        <v>0</v>
      </c>
      <c r="K11" s="16">
        <f t="shared" si="3"/>
        <v>0</v>
      </c>
      <c r="L11" s="16">
        <f t="shared" si="3"/>
        <v>0</v>
      </c>
      <c r="M11" s="138" t="s">
        <v>19</v>
      </c>
      <c r="N11" s="69" t="s">
        <v>805</v>
      </c>
      <c r="O11" s="69" t="s">
        <v>19</v>
      </c>
      <c r="P11" s="69" t="s">
        <v>19</v>
      </c>
      <c r="Q11" s="69" t="s">
        <v>21</v>
      </c>
      <c r="R11" s="69" t="s">
        <v>185</v>
      </c>
      <c r="S11" s="69" t="s">
        <v>185</v>
      </c>
      <c r="T11" s="69" t="s">
        <v>186</v>
      </c>
      <c r="U11" s="70"/>
      <c r="V11" s="70"/>
      <c r="W11" s="70"/>
      <c r="X11" s="70">
        <v>1</v>
      </c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69" t="s">
        <v>19</v>
      </c>
      <c r="AS11" s="69" t="s">
        <v>19</v>
      </c>
      <c r="AT11" s="70"/>
      <c r="AU11" s="69" t="s">
        <v>806</v>
      </c>
      <c r="AV11" s="70">
        <v>157</v>
      </c>
    </row>
    <row r="12" spans="1:48" ht="30" customHeight="1">
      <c r="A12" s="138" t="s">
        <v>245</v>
      </c>
      <c r="B12" s="138" t="s">
        <v>243</v>
      </c>
      <c r="C12" s="138" t="s">
        <v>244</v>
      </c>
      <c r="D12" s="68">
        <f>'공량산출근거서-MF'!K12</f>
        <v>5</v>
      </c>
      <c r="E12" s="16">
        <f>TRUNC('단가대비표-MF'!O73,0)</f>
        <v>0</v>
      </c>
      <c r="F12" s="16">
        <f t="shared" si="0"/>
        <v>0</v>
      </c>
      <c r="G12" s="16">
        <f>TRUNC('단가대비표-MF'!P73,0)</f>
        <v>0</v>
      </c>
      <c r="H12" s="16">
        <f t="shared" si="1"/>
        <v>0</v>
      </c>
      <c r="I12" s="16">
        <f>TRUNC('단가대비표-MF'!V73,0)</f>
        <v>0</v>
      </c>
      <c r="J12" s="16">
        <f t="shared" si="2"/>
        <v>0</v>
      </c>
      <c r="K12" s="16">
        <f t="shared" si="3"/>
        <v>0</v>
      </c>
      <c r="L12" s="16">
        <f t="shared" si="3"/>
        <v>0</v>
      </c>
      <c r="M12" s="138" t="s">
        <v>19</v>
      </c>
      <c r="N12" s="69" t="s">
        <v>807</v>
      </c>
      <c r="O12" s="69" t="s">
        <v>19</v>
      </c>
      <c r="P12" s="69" t="s">
        <v>19</v>
      </c>
      <c r="Q12" s="69" t="s">
        <v>21</v>
      </c>
      <c r="R12" s="69" t="s">
        <v>185</v>
      </c>
      <c r="S12" s="69" t="s">
        <v>185</v>
      </c>
      <c r="T12" s="69" t="s">
        <v>186</v>
      </c>
      <c r="U12" s="70"/>
      <c r="V12" s="70"/>
      <c r="W12" s="70"/>
      <c r="X12" s="70">
        <v>1</v>
      </c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69" t="s">
        <v>19</v>
      </c>
      <c r="AS12" s="69" t="s">
        <v>19</v>
      </c>
      <c r="AT12" s="70"/>
      <c r="AU12" s="69" t="s">
        <v>808</v>
      </c>
      <c r="AV12" s="70">
        <v>158</v>
      </c>
    </row>
    <row r="13" spans="1:48" ht="30" customHeight="1">
      <c r="A13" s="138" t="s">
        <v>246</v>
      </c>
      <c r="B13" s="138" t="s">
        <v>247</v>
      </c>
      <c r="C13" s="138" t="s">
        <v>192</v>
      </c>
      <c r="D13" s="68">
        <v>1</v>
      </c>
      <c r="E13" s="16">
        <f>ROUNDDOWN(SUMIF(X5:X13, RIGHTB(N13, 1), H5:H13)*W13, 0)</f>
        <v>0</v>
      </c>
      <c r="F13" s="16">
        <f t="shared" si="0"/>
        <v>0</v>
      </c>
      <c r="G13" s="16">
        <v>0</v>
      </c>
      <c r="H13" s="16">
        <f t="shared" si="1"/>
        <v>0</v>
      </c>
      <c r="I13" s="16">
        <v>0</v>
      </c>
      <c r="J13" s="16">
        <f t="shared" si="2"/>
        <v>0</v>
      </c>
      <c r="K13" s="16">
        <f t="shared" si="3"/>
        <v>0</v>
      </c>
      <c r="L13" s="16">
        <f t="shared" si="3"/>
        <v>0</v>
      </c>
      <c r="M13" s="138" t="s">
        <v>19</v>
      </c>
      <c r="N13" s="69" t="s">
        <v>809</v>
      </c>
      <c r="O13" s="69" t="s">
        <v>19</v>
      </c>
      <c r="P13" s="69" t="s">
        <v>19</v>
      </c>
      <c r="Q13" s="69" t="s">
        <v>21</v>
      </c>
      <c r="R13" s="69" t="s">
        <v>185</v>
      </c>
      <c r="S13" s="69" t="s">
        <v>185</v>
      </c>
      <c r="T13" s="69" t="s">
        <v>185</v>
      </c>
      <c r="U13" s="70">
        <v>1</v>
      </c>
      <c r="V13" s="70">
        <v>0</v>
      </c>
      <c r="W13" s="70">
        <v>0.02</v>
      </c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69" t="s">
        <v>19</v>
      </c>
      <c r="AS13" s="69" t="s">
        <v>19</v>
      </c>
      <c r="AT13" s="70"/>
      <c r="AU13" s="69" t="s">
        <v>810</v>
      </c>
      <c r="AV13" s="70">
        <v>163</v>
      </c>
    </row>
    <row r="14" spans="1:48" ht="30" customHeight="1">
      <c r="A14" s="68"/>
      <c r="B14" s="68"/>
      <c r="C14" s="68"/>
      <c r="D14" s="68"/>
      <c r="E14" s="16"/>
      <c r="F14" s="16"/>
      <c r="G14" s="16"/>
      <c r="H14" s="16"/>
      <c r="I14" s="16"/>
      <c r="J14" s="16"/>
      <c r="K14" s="16"/>
      <c r="L14" s="16"/>
      <c r="M14" s="68"/>
      <c r="Q14" s="135" t="s">
        <v>21</v>
      </c>
    </row>
    <row r="15" spans="1:48" ht="30" customHeight="1">
      <c r="A15" s="68"/>
      <c r="B15" s="68"/>
      <c r="C15" s="68"/>
      <c r="D15" s="68"/>
      <c r="E15" s="16"/>
      <c r="F15" s="16"/>
      <c r="G15" s="16"/>
      <c r="H15" s="16"/>
      <c r="I15" s="16"/>
      <c r="J15" s="16"/>
      <c r="K15" s="16"/>
      <c r="L15" s="16"/>
      <c r="M15" s="68"/>
      <c r="Q15" s="135" t="s">
        <v>21</v>
      </c>
    </row>
    <row r="16" spans="1:48" ht="30" customHeight="1">
      <c r="A16" s="68"/>
      <c r="B16" s="68"/>
      <c r="C16" s="68"/>
      <c r="D16" s="68"/>
      <c r="E16" s="16"/>
      <c r="F16" s="16"/>
      <c r="G16" s="16"/>
      <c r="H16" s="16"/>
      <c r="I16" s="16"/>
      <c r="J16" s="16"/>
      <c r="K16" s="16"/>
      <c r="L16" s="16"/>
      <c r="M16" s="68"/>
      <c r="Q16" s="135" t="s">
        <v>21</v>
      </c>
    </row>
    <row r="17" spans="1:48" ht="30" customHeight="1">
      <c r="A17" s="68"/>
      <c r="B17" s="68"/>
      <c r="C17" s="68"/>
      <c r="D17" s="68"/>
      <c r="E17" s="16"/>
      <c r="F17" s="16"/>
      <c r="G17" s="16"/>
      <c r="H17" s="16"/>
      <c r="I17" s="16"/>
      <c r="J17" s="16"/>
      <c r="K17" s="16"/>
      <c r="L17" s="16"/>
      <c r="M17" s="68"/>
      <c r="Q17" s="135" t="s">
        <v>21</v>
      </c>
    </row>
    <row r="18" spans="1:48" ht="30" customHeight="1">
      <c r="A18" s="68"/>
      <c r="B18" s="68"/>
      <c r="C18" s="68"/>
      <c r="D18" s="68"/>
      <c r="E18" s="16"/>
      <c r="F18" s="16"/>
      <c r="G18" s="16"/>
      <c r="H18" s="16"/>
      <c r="I18" s="16"/>
      <c r="J18" s="16"/>
      <c r="K18" s="16"/>
      <c r="L18" s="16"/>
      <c r="M18" s="68"/>
      <c r="Q18" s="135" t="s">
        <v>21</v>
      </c>
    </row>
    <row r="19" spans="1:48" ht="30" customHeight="1">
      <c r="A19" s="68"/>
      <c r="B19" s="68"/>
      <c r="C19" s="68"/>
      <c r="D19" s="68"/>
      <c r="E19" s="16"/>
      <c r="F19" s="16"/>
      <c r="G19" s="16"/>
      <c r="H19" s="16"/>
      <c r="I19" s="16"/>
      <c r="J19" s="16"/>
      <c r="K19" s="16"/>
      <c r="L19" s="16"/>
      <c r="M19" s="68"/>
      <c r="Q19" s="135" t="s">
        <v>21</v>
      </c>
    </row>
    <row r="20" spans="1:48" ht="30" customHeight="1">
      <c r="A20" s="68"/>
      <c r="B20" s="68"/>
      <c r="C20" s="68"/>
      <c r="D20" s="68"/>
      <c r="E20" s="16"/>
      <c r="F20" s="16"/>
      <c r="G20" s="16"/>
      <c r="H20" s="16"/>
      <c r="I20" s="16"/>
      <c r="J20" s="16"/>
      <c r="K20" s="16"/>
      <c r="L20" s="16"/>
      <c r="M20" s="68"/>
      <c r="Q20" s="135" t="s">
        <v>21</v>
      </c>
    </row>
    <row r="21" spans="1:48" ht="30" customHeight="1">
      <c r="A21" s="68"/>
      <c r="B21" s="68"/>
      <c r="C21" s="68"/>
      <c r="D21" s="68"/>
      <c r="E21" s="16"/>
      <c r="F21" s="16"/>
      <c r="G21" s="16"/>
      <c r="H21" s="16"/>
      <c r="I21" s="16"/>
      <c r="J21" s="16"/>
      <c r="K21" s="16"/>
      <c r="L21" s="16"/>
      <c r="M21" s="68"/>
      <c r="Q21" s="135" t="s">
        <v>21</v>
      </c>
    </row>
    <row r="22" spans="1:48" ht="30" customHeight="1">
      <c r="A22" s="68"/>
      <c r="B22" s="68"/>
      <c r="C22" s="68"/>
      <c r="D22" s="68"/>
      <c r="E22" s="16"/>
      <c r="F22" s="16"/>
      <c r="G22" s="16"/>
      <c r="H22" s="16"/>
      <c r="I22" s="16"/>
      <c r="J22" s="16"/>
      <c r="K22" s="16"/>
      <c r="L22" s="16"/>
      <c r="M22" s="68"/>
      <c r="Q22" s="135" t="s">
        <v>21</v>
      </c>
    </row>
    <row r="23" spans="1:48" ht="30" customHeight="1">
      <c r="A23" s="68"/>
      <c r="B23" s="68"/>
      <c r="C23" s="68"/>
      <c r="D23" s="68"/>
      <c r="E23" s="16"/>
      <c r="F23" s="16"/>
      <c r="G23" s="16"/>
      <c r="H23" s="16"/>
      <c r="I23" s="16"/>
      <c r="J23" s="16"/>
      <c r="K23" s="16"/>
      <c r="L23" s="16"/>
      <c r="M23" s="68"/>
      <c r="Q23" s="135" t="s">
        <v>21</v>
      </c>
    </row>
    <row r="24" spans="1:48" ht="30" customHeight="1">
      <c r="A24" s="68"/>
      <c r="B24" s="68"/>
      <c r="C24" s="68"/>
      <c r="D24" s="68"/>
      <c r="E24" s="16"/>
      <c r="F24" s="16"/>
      <c r="G24" s="16"/>
      <c r="H24" s="16"/>
      <c r="I24" s="16"/>
      <c r="J24" s="16"/>
      <c r="K24" s="16"/>
      <c r="L24" s="16"/>
      <c r="M24" s="68"/>
      <c r="Q24" s="135" t="s">
        <v>21</v>
      </c>
    </row>
    <row r="25" spans="1:48" ht="30" customHeight="1">
      <c r="A25" s="68"/>
      <c r="B25" s="68"/>
      <c r="C25" s="68"/>
      <c r="D25" s="68"/>
      <c r="E25" s="16"/>
      <c r="F25" s="16"/>
      <c r="G25" s="16"/>
      <c r="H25" s="16"/>
      <c r="I25" s="16"/>
      <c r="J25" s="16"/>
      <c r="K25" s="16"/>
      <c r="L25" s="16"/>
      <c r="M25" s="68"/>
      <c r="Q25" s="135" t="s">
        <v>21</v>
      </c>
    </row>
    <row r="26" spans="1:48" ht="30" customHeight="1">
      <c r="A26" s="68"/>
      <c r="B26" s="68"/>
      <c r="C26" s="68"/>
      <c r="D26" s="68"/>
      <c r="E26" s="16"/>
      <c r="F26" s="16"/>
      <c r="G26" s="16"/>
      <c r="H26" s="16"/>
      <c r="I26" s="16"/>
      <c r="J26" s="16"/>
      <c r="K26" s="16"/>
      <c r="L26" s="16"/>
      <c r="M26" s="68"/>
      <c r="Q26" s="135" t="s">
        <v>21</v>
      </c>
    </row>
    <row r="27" spans="1:48" ht="30" customHeight="1">
      <c r="A27" s="138" t="s">
        <v>25</v>
      </c>
      <c r="B27" s="68"/>
      <c r="C27" s="68"/>
      <c r="D27" s="68"/>
      <c r="E27" s="16"/>
      <c r="F27" s="16">
        <f>SUMIF(Q5:Q26,"0101",F5:F26)</f>
        <v>0</v>
      </c>
      <c r="G27" s="16"/>
      <c r="H27" s="16">
        <f>SUMIF(Q5:Q26,"0101",H5:H26)</f>
        <v>0</v>
      </c>
      <c r="I27" s="16"/>
      <c r="J27" s="16">
        <f>SUMIF(Q5:Q26,"0101",J5:J26)</f>
        <v>0</v>
      </c>
      <c r="K27" s="16"/>
      <c r="L27" s="16">
        <f>SUMIF(Q5:Q26,"0101",L5:L26)</f>
        <v>0</v>
      </c>
      <c r="M27" s="68"/>
      <c r="N27" t="s">
        <v>248</v>
      </c>
    </row>
    <row r="28" spans="1:48" ht="30" customHeight="1">
      <c r="A28" s="138" t="s">
        <v>148</v>
      </c>
      <c r="B28" s="138"/>
      <c r="C28" s="68"/>
      <c r="D28" s="68"/>
      <c r="E28" s="16"/>
      <c r="F28" s="16"/>
      <c r="G28" s="16"/>
      <c r="H28" s="16"/>
      <c r="I28" s="16"/>
      <c r="J28" s="16"/>
      <c r="K28" s="16"/>
      <c r="L28" s="16"/>
      <c r="M28" s="68"/>
      <c r="N28" s="70"/>
      <c r="O28" s="70"/>
      <c r="P28" s="70"/>
      <c r="Q28" s="69" t="s">
        <v>37</v>
      </c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</row>
    <row r="29" spans="1:48" ht="30" customHeight="1">
      <c r="A29" s="138" t="s">
        <v>182</v>
      </c>
      <c r="B29" s="138" t="s">
        <v>183</v>
      </c>
      <c r="C29" s="138" t="s">
        <v>184</v>
      </c>
      <c r="D29" s="68">
        <v>9</v>
      </c>
      <c r="E29" s="16">
        <f>TRUNC('단가대비표-MF'!O32,0)</f>
        <v>0</v>
      </c>
      <c r="F29" s="16">
        <f t="shared" ref="F29:F68" si="4">TRUNC(E29*D29, 0)</f>
        <v>0</v>
      </c>
      <c r="G29" s="16">
        <f>TRUNC('단가대비표-MF'!P32,0)</f>
        <v>0</v>
      </c>
      <c r="H29" s="16">
        <f t="shared" ref="H29:H68" si="5">TRUNC(G29*D29, 0)</f>
        <v>0</v>
      </c>
      <c r="I29" s="16">
        <f>TRUNC('단가대비표-MF'!V32,0)</f>
        <v>0</v>
      </c>
      <c r="J29" s="16">
        <f t="shared" ref="J29:J68" si="6">TRUNC(I29*D29, 0)</f>
        <v>0</v>
      </c>
      <c r="K29" s="16">
        <f t="shared" ref="K29:L68" si="7">TRUNC(E29+G29+I29, 0)</f>
        <v>0</v>
      </c>
      <c r="L29" s="16">
        <f t="shared" si="7"/>
        <v>0</v>
      </c>
      <c r="M29" s="138" t="s">
        <v>19</v>
      </c>
      <c r="N29" s="69" t="s">
        <v>811</v>
      </c>
      <c r="O29" s="69" t="s">
        <v>19</v>
      </c>
      <c r="P29" s="69" t="s">
        <v>19</v>
      </c>
      <c r="Q29" s="69" t="s">
        <v>37</v>
      </c>
      <c r="R29" s="69" t="s">
        <v>185</v>
      </c>
      <c r="S29" s="69" t="s">
        <v>185</v>
      </c>
      <c r="T29" s="69" t="s">
        <v>186</v>
      </c>
      <c r="U29" s="70"/>
      <c r="V29" s="70"/>
      <c r="W29" s="70"/>
      <c r="X29" s="70">
        <v>1</v>
      </c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69" t="s">
        <v>19</v>
      </c>
      <c r="AS29" s="69" t="s">
        <v>19</v>
      </c>
      <c r="AT29" s="70"/>
      <c r="AU29" s="69" t="s">
        <v>812</v>
      </c>
      <c r="AV29" s="70">
        <v>39</v>
      </c>
    </row>
    <row r="30" spans="1:48" ht="30" customHeight="1">
      <c r="A30" s="138" t="s">
        <v>182</v>
      </c>
      <c r="B30" s="138" t="s">
        <v>187</v>
      </c>
      <c r="C30" s="138" t="s">
        <v>184</v>
      </c>
      <c r="D30" s="68">
        <v>97</v>
      </c>
      <c r="E30" s="16">
        <f>TRUNC('단가대비표-MF'!O31,0)</f>
        <v>0</v>
      </c>
      <c r="F30" s="16">
        <f t="shared" si="4"/>
        <v>0</v>
      </c>
      <c r="G30" s="16">
        <f>TRUNC('단가대비표-MF'!P31,0)</f>
        <v>0</v>
      </c>
      <c r="H30" s="16">
        <f t="shared" si="5"/>
        <v>0</v>
      </c>
      <c r="I30" s="16">
        <f>TRUNC('단가대비표-MF'!V31,0)</f>
        <v>0</v>
      </c>
      <c r="J30" s="16">
        <f t="shared" si="6"/>
        <v>0</v>
      </c>
      <c r="K30" s="16">
        <f t="shared" si="7"/>
        <v>0</v>
      </c>
      <c r="L30" s="16">
        <f t="shared" si="7"/>
        <v>0</v>
      </c>
      <c r="M30" s="138" t="s">
        <v>19</v>
      </c>
      <c r="N30" s="69" t="s">
        <v>813</v>
      </c>
      <c r="O30" s="69" t="s">
        <v>19</v>
      </c>
      <c r="P30" s="69" t="s">
        <v>19</v>
      </c>
      <c r="Q30" s="69" t="s">
        <v>37</v>
      </c>
      <c r="R30" s="69" t="s">
        <v>185</v>
      </c>
      <c r="S30" s="69" t="s">
        <v>185</v>
      </c>
      <c r="T30" s="69" t="s">
        <v>186</v>
      </c>
      <c r="U30" s="70"/>
      <c r="V30" s="70"/>
      <c r="W30" s="70"/>
      <c r="X30" s="70">
        <v>1</v>
      </c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69" t="s">
        <v>19</v>
      </c>
      <c r="AS30" s="69" t="s">
        <v>19</v>
      </c>
      <c r="AT30" s="70"/>
      <c r="AU30" s="69" t="s">
        <v>814</v>
      </c>
      <c r="AV30" s="70">
        <v>40</v>
      </c>
    </row>
    <row r="31" spans="1:48" ht="30" customHeight="1">
      <c r="A31" s="138" t="s">
        <v>182</v>
      </c>
      <c r="B31" s="138" t="s">
        <v>188</v>
      </c>
      <c r="C31" s="138" t="s">
        <v>184</v>
      </c>
      <c r="D31" s="68">
        <v>47</v>
      </c>
      <c r="E31" s="16">
        <f>TRUNC('단가대비표-MF'!O30,0)</f>
        <v>0</v>
      </c>
      <c r="F31" s="16">
        <f t="shared" si="4"/>
        <v>0</v>
      </c>
      <c r="G31" s="16">
        <f>TRUNC('단가대비표-MF'!P30,0)</f>
        <v>0</v>
      </c>
      <c r="H31" s="16">
        <f t="shared" si="5"/>
        <v>0</v>
      </c>
      <c r="I31" s="16">
        <f>TRUNC('단가대비표-MF'!V30,0)</f>
        <v>0</v>
      </c>
      <c r="J31" s="16">
        <f t="shared" si="6"/>
        <v>0</v>
      </c>
      <c r="K31" s="16">
        <f t="shared" si="7"/>
        <v>0</v>
      </c>
      <c r="L31" s="16">
        <f t="shared" si="7"/>
        <v>0</v>
      </c>
      <c r="M31" s="138" t="s">
        <v>19</v>
      </c>
      <c r="N31" s="69" t="s">
        <v>815</v>
      </c>
      <c r="O31" s="69" t="s">
        <v>19</v>
      </c>
      <c r="P31" s="69" t="s">
        <v>19</v>
      </c>
      <c r="Q31" s="69" t="s">
        <v>37</v>
      </c>
      <c r="R31" s="69" t="s">
        <v>185</v>
      </c>
      <c r="S31" s="69" t="s">
        <v>185</v>
      </c>
      <c r="T31" s="69" t="s">
        <v>186</v>
      </c>
      <c r="U31" s="70"/>
      <c r="V31" s="70"/>
      <c r="W31" s="70"/>
      <c r="X31" s="70">
        <v>1</v>
      </c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69" t="s">
        <v>19</v>
      </c>
      <c r="AS31" s="69" t="s">
        <v>19</v>
      </c>
      <c r="AT31" s="70"/>
      <c r="AU31" s="69" t="s">
        <v>816</v>
      </c>
      <c r="AV31" s="70">
        <v>41</v>
      </c>
    </row>
    <row r="32" spans="1:48" ht="30" customHeight="1">
      <c r="A32" s="138" t="s">
        <v>182</v>
      </c>
      <c r="B32" s="138" t="s">
        <v>189</v>
      </c>
      <c r="C32" s="138" t="s">
        <v>184</v>
      </c>
      <c r="D32" s="68">
        <v>108</v>
      </c>
      <c r="E32" s="16">
        <f>TRUNC('단가대비표-MF'!O29,0)</f>
        <v>0</v>
      </c>
      <c r="F32" s="16">
        <f t="shared" si="4"/>
        <v>0</v>
      </c>
      <c r="G32" s="16">
        <f>TRUNC('단가대비표-MF'!P29,0)</f>
        <v>0</v>
      </c>
      <c r="H32" s="16">
        <f t="shared" si="5"/>
        <v>0</v>
      </c>
      <c r="I32" s="16">
        <f>TRUNC('단가대비표-MF'!V29,0)</f>
        <v>0</v>
      </c>
      <c r="J32" s="16">
        <f t="shared" si="6"/>
        <v>0</v>
      </c>
      <c r="K32" s="16">
        <f t="shared" si="7"/>
        <v>0</v>
      </c>
      <c r="L32" s="16">
        <f t="shared" si="7"/>
        <v>0</v>
      </c>
      <c r="M32" s="138" t="s">
        <v>19</v>
      </c>
      <c r="N32" s="69" t="s">
        <v>817</v>
      </c>
      <c r="O32" s="69" t="s">
        <v>19</v>
      </c>
      <c r="P32" s="69" t="s">
        <v>19</v>
      </c>
      <c r="Q32" s="69" t="s">
        <v>37</v>
      </c>
      <c r="R32" s="69" t="s">
        <v>185</v>
      </c>
      <c r="S32" s="69" t="s">
        <v>185</v>
      </c>
      <c r="T32" s="69" t="s">
        <v>186</v>
      </c>
      <c r="U32" s="70"/>
      <c r="V32" s="70"/>
      <c r="W32" s="70"/>
      <c r="X32" s="70">
        <v>1</v>
      </c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69" t="s">
        <v>19</v>
      </c>
      <c r="AS32" s="69" t="s">
        <v>19</v>
      </c>
      <c r="AT32" s="70"/>
      <c r="AU32" s="69" t="s">
        <v>818</v>
      </c>
      <c r="AV32" s="70">
        <v>42</v>
      </c>
    </row>
    <row r="33" spans="1:48" ht="30" customHeight="1">
      <c r="A33" s="138" t="s">
        <v>190</v>
      </c>
      <c r="B33" s="138" t="s">
        <v>191</v>
      </c>
      <c r="C33" s="138" t="s">
        <v>192</v>
      </c>
      <c r="D33" s="68">
        <v>1</v>
      </c>
      <c r="E33" s="16">
        <f>ROUNDDOWN(SUMIF(X29:X68, RIGHTB(N33, 1), F29:F68)*W33, 0)</f>
        <v>0</v>
      </c>
      <c r="F33" s="16">
        <f t="shared" si="4"/>
        <v>0</v>
      </c>
      <c r="G33" s="16">
        <v>0</v>
      </c>
      <c r="H33" s="16">
        <f t="shared" si="5"/>
        <v>0</v>
      </c>
      <c r="I33" s="16">
        <v>0</v>
      </c>
      <c r="J33" s="16">
        <f t="shared" si="6"/>
        <v>0</v>
      </c>
      <c r="K33" s="16">
        <f t="shared" si="7"/>
        <v>0</v>
      </c>
      <c r="L33" s="16">
        <f t="shared" si="7"/>
        <v>0</v>
      </c>
      <c r="M33" s="138" t="s">
        <v>19</v>
      </c>
      <c r="N33" s="69" t="s">
        <v>809</v>
      </c>
      <c r="O33" s="69" t="s">
        <v>19</v>
      </c>
      <c r="P33" s="69" t="s">
        <v>19</v>
      </c>
      <c r="Q33" s="69" t="s">
        <v>37</v>
      </c>
      <c r="R33" s="69" t="s">
        <v>185</v>
      </c>
      <c r="S33" s="69" t="s">
        <v>185</v>
      </c>
      <c r="T33" s="69" t="s">
        <v>185</v>
      </c>
      <c r="U33" s="70">
        <v>0</v>
      </c>
      <c r="V33" s="70">
        <v>0</v>
      </c>
      <c r="W33" s="70">
        <v>0.03</v>
      </c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69" t="s">
        <v>19</v>
      </c>
      <c r="AS33" s="69" t="s">
        <v>19</v>
      </c>
      <c r="AT33" s="70"/>
      <c r="AU33" s="69" t="s">
        <v>819</v>
      </c>
      <c r="AV33" s="70">
        <v>164</v>
      </c>
    </row>
    <row r="34" spans="1:48" ht="30" customHeight="1">
      <c r="A34" s="138" t="s">
        <v>193</v>
      </c>
      <c r="B34" s="138" t="s">
        <v>194</v>
      </c>
      <c r="C34" s="138" t="s">
        <v>184</v>
      </c>
      <c r="D34" s="68">
        <v>9</v>
      </c>
      <c r="E34" s="16">
        <f>TRUNC('일위대가목록-MF'!E6,0)</f>
        <v>0</v>
      </c>
      <c r="F34" s="16">
        <f t="shared" si="4"/>
        <v>0</v>
      </c>
      <c r="G34" s="16">
        <f>TRUNC('일위대가목록-MF'!F6,0)</f>
        <v>0</v>
      </c>
      <c r="H34" s="16">
        <f t="shared" si="5"/>
        <v>0</v>
      </c>
      <c r="I34" s="16">
        <f>TRUNC('일위대가목록-MF'!G6,0)</f>
        <v>0</v>
      </c>
      <c r="J34" s="16">
        <f t="shared" si="6"/>
        <v>0</v>
      </c>
      <c r="K34" s="16">
        <f t="shared" si="7"/>
        <v>0</v>
      </c>
      <c r="L34" s="16">
        <f t="shared" si="7"/>
        <v>0</v>
      </c>
      <c r="M34" s="138" t="s">
        <v>199</v>
      </c>
      <c r="N34" s="69" t="s">
        <v>820</v>
      </c>
      <c r="O34" s="69" t="s">
        <v>19</v>
      </c>
      <c r="P34" s="69" t="s">
        <v>19</v>
      </c>
      <c r="Q34" s="69" t="s">
        <v>37</v>
      </c>
      <c r="R34" s="69" t="s">
        <v>186</v>
      </c>
      <c r="S34" s="69" t="s">
        <v>185</v>
      </c>
      <c r="T34" s="69" t="s">
        <v>185</v>
      </c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69" t="s">
        <v>19</v>
      </c>
      <c r="AS34" s="69" t="s">
        <v>19</v>
      </c>
      <c r="AT34" s="70"/>
      <c r="AU34" s="69" t="s">
        <v>821</v>
      </c>
      <c r="AV34" s="70">
        <v>43</v>
      </c>
    </row>
    <row r="35" spans="1:48" ht="30" customHeight="1">
      <c r="A35" s="138" t="s">
        <v>193</v>
      </c>
      <c r="B35" s="138" t="s">
        <v>196</v>
      </c>
      <c r="C35" s="138" t="s">
        <v>184</v>
      </c>
      <c r="D35" s="68">
        <v>89</v>
      </c>
      <c r="E35" s="16">
        <f>TRUNC('일위대가목록-MF'!E7,0)</f>
        <v>0</v>
      </c>
      <c r="F35" s="16">
        <f t="shared" si="4"/>
        <v>0</v>
      </c>
      <c r="G35" s="16">
        <f>TRUNC('일위대가목록-MF'!F7,0)</f>
        <v>0</v>
      </c>
      <c r="H35" s="16">
        <f t="shared" si="5"/>
        <v>0</v>
      </c>
      <c r="I35" s="16">
        <f>TRUNC('일위대가목록-MF'!G7,0)</f>
        <v>0</v>
      </c>
      <c r="J35" s="16">
        <f t="shared" si="6"/>
        <v>0</v>
      </c>
      <c r="K35" s="16">
        <f t="shared" si="7"/>
        <v>0</v>
      </c>
      <c r="L35" s="16">
        <f t="shared" si="7"/>
        <v>0</v>
      </c>
      <c r="M35" s="138" t="s">
        <v>201</v>
      </c>
      <c r="N35" s="69" t="s">
        <v>822</v>
      </c>
      <c r="O35" s="69" t="s">
        <v>19</v>
      </c>
      <c r="P35" s="69" t="s">
        <v>19</v>
      </c>
      <c r="Q35" s="69" t="s">
        <v>37</v>
      </c>
      <c r="R35" s="69" t="s">
        <v>186</v>
      </c>
      <c r="S35" s="69" t="s">
        <v>185</v>
      </c>
      <c r="T35" s="69" t="s">
        <v>185</v>
      </c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69" t="s">
        <v>19</v>
      </c>
      <c r="AS35" s="69" t="s">
        <v>19</v>
      </c>
      <c r="AT35" s="70"/>
      <c r="AU35" s="69" t="s">
        <v>823</v>
      </c>
      <c r="AV35" s="70">
        <v>44</v>
      </c>
    </row>
    <row r="36" spans="1:48" ht="30" customHeight="1">
      <c r="A36" s="138" t="s">
        <v>193</v>
      </c>
      <c r="B36" s="138" t="s">
        <v>198</v>
      </c>
      <c r="C36" s="138" t="s">
        <v>184</v>
      </c>
      <c r="D36" s="68">
        <v>43</v>
      </c>
      <c r="E36" s="16">
        <f>TRUNC('일위대가목록-MF'!E8,0)</f>
        <v>0</v>
      </c>
      <c r="F36" s="16">
        <f t="shared" si="4"/>
        <v>0</v>
      </c>
      <c r="G36" s="16">
        <f>TRUNC('일위대가목록-MF'!F8,0)</f>
        <v>0</v>
      </c>
      <c r="H36" s="16">
        <f t="shared" si="5"/>
        <v>0</v>
      </c>
      <c r="I36" s="16">
        <f>TRUNC('일위대가목록-MF'!G8,0)</f>
        <v>0</v>
      </c>
      <c r="J36" s="16">
        <f t="shared" si="6"/>
        <v>0</v>
      </c>
      <c r="K36" s="16">
        <f t="shared" si="7"/>
        <v>0</v>
      </c>
      <c r="L36" s="16">
        <f t="shared" si="7"/>
        <v>0</v>
      </c>
      <c r="M36" s="138" t="s">
        <v>219</v>
      </c>
      <c r="N36" s="69" t="s">
        <v>824</v>
      </c>
      <c r="O36" s="69" t="s">
        <v>19</v>
      </c>
      <c r="P36" s="69" t="s">
        <v>19</v>
      </c>
      <c r="Q36" s="69" t="s">
        <v>37</v>
      </c>
      <c r="R36" s="69" t="s">
        <v>186</v>
      </c>
      <c r="S36" s="69" t="s">
        <v>185</v>
      </c>
      <c r="T36" s="69" t="s">
        <v>185</v>
      </c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69" t="s">
        <v>19</v>
      </c>
      <c r="AS36" s="69" t="s">
        <v>19</v>
      </c>
      <c r="AT36" s="70"/>
      <c r="AU36" s="69" t="s">
        <v>825</v>
      </c>
      <c r="AV36" s="70">
        <v>45</v>
      </c>
    </row>
    <row r="37" spans="1:48" ht="30" customHeight="1">
      <c r="A37" s="138" t="s">
        <v>193</v>
      </c>
      <c r="B37" s="138" t="s">
        <v>200</v>
      </c>
      <c r="C37" s="138" t="s">
        <v>184</v>
      </c>
      <c r="D37" s="68">
        <v>99</v>
      </c>
      <c r="E37" s="16">
        <f>TRUNC('일위대가목록-MF'!E9,0)</f>
        <v>0</v>
      </c>
      <c r="F37" s="16">
        <f t="shared" si="4"/>
        <v>0</v>
      </c>
      <c r="G37" s="16">
        <f>TRUNC('일위대가목록-MF'!F9,0)</f>
        <v>0</v>
      </c>
      <c r="H37" s="16">
        <f t="shared" si="5"/>
        <v>0</v>
      </c>
      <c r="I37" s="16">
        <f>TRUNC('일위대가목록-MF'!G9,0)</f>
        <v>0</v>
      </c>
      <c r="J37" s="16">
        <f t="shared" si="6"/>
        <v>0</v>
      </c>
      <c r="K37" s="16">
        <f t="shared" si="7"/>
        <v>0</v>
      </c>
      <c r="L37" s="16">
        <f t="shared" si="7"/>
        <v>0</v>
      </c>
      <c r="M37" s="138" t="s">
        <v>221</v>
      </c>
      <c r="N37" s="69" t="s">
        <v>826</v>
      </c>
      <c r="O37" s="69" t="s">
        <v>19</v>
      </c>
      <c r="P37" s="69" t="s">
        <v>19</v>
      </c>
      <c r="Q37" s="69" t="s">
        <v>37</v>
      </c>
      <c r="R37" s="69" t="s">
        <v>186</v>
      </c>
      <c r="S37" s="69" t="s">
        <v>185</v>
      </c>
      <c r="T37" s="69" t="s">
        <v>185</v>
      </c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69" t="s">
        <v>19</v>
      </c>
      <c r="AS37" s="69" t="s">
        <v>19</v>
      </c>
      <c r="AT37" s="70"/>
      <c r="AU37" s="69" t="s">
        <v>827</v>
      </c>
      <c r="AV37" s="70">
        <v>46</v>
      </c>
    </row>
    <row r="38" spans="1:48" ht="30" customHeight="1">
      <c r="A38" s="138" t="s">
        <v>202</v>
      </c>
      <c r="B38" s="138" t="s">
        <v>203</v>
      </c>
      <c r="C38" s="138" t="s">
        <v>204</v>
      </c>
      <c r="D38" s="68">
        <v>9</v>
      </c>
      <c r="E38" s="16">
        <f>TRUNC('단가대비표-MF'!O46,0)</f>
        <v>0</v>
      </c>
      <c r="F38" s="16">
        <f t="shared" si="4"/>
        <v>0</v>
      </c>
      <c r="G38" s="16">
        <f>TRUNC('단가대비표-MF'!P46,0)</f>
        <v>0</v>
      </c>
      <c r="H38" s="16">
        <f t="shared" si="5"/>
        <v>0</v>
      </c>
      <c r="I38" s="16">
        <f>TRUNC('단가대비표-MF'!V46,0)</f>
        <v>0</v>
      </c>
      <c r="J38" s="16">
        <f t="shared" si="6"/>
        <v>0</v>
      </c>
      <c r="K38" s="16">
        <f t="shared" si="7"/>
        <v>0</v>
      </c>
      <c r="L38" s="16">
        <f t="shared" si="7"/>
        <v>0</v>
      </c>
      <c r="M38" s="138" t="s">
        <v>19</v>
      </c>
      <c r="N38" s="69" t="s">
        <v>828</v>
      </c>
      <c r="O38" s="69" t="s">
        <v>19</v>
      </c>
      <c r="P38" s="69" t="s">
        <v>19</v>
      </c>
      <c r="Q38" s="69" t="s">
        <v>37</v>
      </c>
      <c r="R38" s="69" t="s">
        <v>185</v>
      </c>
      <c r="S38" s="69" t="s">
        <v>185</v>
      </c>
      <c r="T38" s="69" t="s">
        <v>186</v>
      </c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69" t="s">
        <v>19</v>
      </c>
      <c r="AS38" s="69" t="s">
        <v>19</v>
      </c>
      <c r="AT38" s="70"/>
      <c r="AU38" s="69" t="s">
        <v>829</v>
      </c>
      <c r="AV38" s="70">
        <v>47</v>
      </c>
    </row>
    <row r="39" spans="1:48" ht="30" customHeight="1">
      <c r="A39" s="138" t="s">
        <v>202</v>
      </c>
      <c r="B39" s="138" t="s">
        <v>249</v>
      </c>
      <c r="C39" s="138" t="s">
        <v>204</v>
      </c>
      <c r="D39" s="68">
        <v>4</v>
      </c>
      <c r="E39" s="16">
        <f>TRUNC('단가대비표-MF'!O45,0)</f>
        <v>0</v>
      </c>
      <c r="F39" s="16">
        <f t="shared" si="4"/>
        <v>0</v>
      </c>
      <c r="G39" s="16">
        <f>TRUNC('단가대비표-MF'!P45,0)</f>
        <v>0</v>
      </c>
      <c r="H39" s="16">
        <f t="shared" si="5"/>
        <v>0</v>
      </c>
      <c r="I39" s="16">
        <f>TRUNC('단가대비표-MF'!V45,0)</f>
        <v>0</v>
      </c>
      <c r="J39" s="16">
        <f t="shared" si="6"/>
        <v>0</v>
      </c>
      <c r="K39" s="16">
        <f t="shared" si="7"/>
        <v>0</v>
      </c>
      <c r="L39" s="16">
        <f t="shared" si="7"/>
        <v>0</v>
      </c>
      <c r="M39" s="138" t="s">
        <v>19</v>
      </c>
      <c r="N39" s="69" t="s">
        <v>830</v>
      </c>
      <c r="O39" s="69" t="s">
        <v>19</v>
      </c>
      <c r="P39" s="69" t="s">
        <v>19</v>
      </c>
      <c r="Q39" s="69" t="s">
        <v>37</v>
      </c>
      <c r="R39" s="69" t="s">
        <v>185</v>
      </c>
      <c r="S39" s="69" t="s">
        <v>185</v>
      </c>
      <c r="T39" s="69" t="s">
        <v>186</v>
      </c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69" t="s">
        <v>19</v>
      </c>
      <c r="AS39" s="69" t="s">
        <v>19</v>
      </c>
      <c r="AT39" s="70"/>
      <c r="AU39" s="69" t="s">
        <v>831</v>
      </c>
      <c r="AV39" s="70">
        <v>48</v>
      </c>
    </row>
    <row r="40" spans="1:48" ht="30" customHeight="1">
      <c r="A40" s="138" t="s">
        <v>202</v>
      </c>
      <c r="B40" s="138" t="s">
        <v>250</v>
      </c>
      <c r="C40" s="138" t="s">
        <v>204</v>
      </c>
      <c r="D40" s="68">
        <v>1</v>
      </c>
      <c r="E40" s="16">
        <f>TRUNC('단가대비표-MF'!O44,0)</f>
        <v>0</v>
      </c>
      <c r="F40" s="16">
        <f t="shared" si="4"/>
        <v>0</v>
      </c>
      <c r="G40" s="16">
        <f>TRUNC('단가대비표-MF'!P44,0)</f>
        <v>0</v>
      </c>
      <c r="H40" s="16">
        <f t="shared" si="5"/>
        <v>0</v>
      </c>
      <c r="I40" s="16">
        <f>TRUNC('단가대비표-MF'!V44,0)</f>
        <v>0</v>
      </c>
      <c r="J40" s="16">
        <f t="shared" si="6"/>
        <v>0</v>
      </c>
      <c r="K40" s="16">
        <f t="shared" si="7"/>
        <v>0</v>
      </c>
      <c r="L40" s="16">
        <f t="shared" si="7"/>
        <v>0</v>
      </c>
      <c r="M40" s="138" t="s">
        <v>19</v>
      </c>
      <c r="N40" s="69" t="s">
        <v>832</v>
      </c>
      <c r="O40" s="69" t="s">
        <v>19</v>
      </c>
      <c r="P40" s="69" t="s">
        <v>19</v>
      </c>
      <c r="Q40" s="69" t="s">
        <v>37</v>
      </c>
      <c r="R40" s="69" t="s">
        <v>185</v>
      </c>
      <c r="S40" s="69" t="s">
        <v>185</v>
      </c>
      <c r="T40" s="69" t="s">
        <v>186</v>
      </c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69" t="s">
        <v>19</v>
      </c>
      <c r="AS40" s="69" t="s">
        <v>19</v>
      </c>
      <c r="AT40" s="70"/>
      <c r="AU40" s="69" t="s">
        <v>833</v>
      </c>
      <c r="AV40" s="70">
        <v>49</v>
      </c>
    </row>
    <row r="41" spans="1:48" ht="30" customHeight="1">
      <c r="A41" s="138" t="s">
        <v>202</v>
      </c>
      <c r="B41" s="138" t="s">
        <v>251</v>
      </c>
      <c r="C41" s="138" t="s">
        <v>204</v>
      </c>
      <c r="D41" s="68">
        <v>4</v>
      </c>
      <c r="E41" s="16">
        <f>TRUNC('단가대비표-MF'!O43,0)</f>
        <v>0</v>
      </c>
      <c r="F41" s="16">
        <f t="shared" si="4"/>
        <v>0</v>
      </c>
      <c r="G41" s="16">
        <f>TRUNC('단가대비표-MF'!P43,0)</f>
        <v>0</v>
      </c>
      <c r="H41" s="16">
        <f t="shared" si="5"/>
        <v>0</v>
      </c>
      <c r="I41" s="16">
        <f>TRUNC('단가대비표-MF'!V43,0)</f>
        <v>0</v>
      </c>
      <c r="J41" s="16">
        <f t="shared" si="6"/>
        <v>0</v>
      </c>
      <c r="K41" s="16">
        <f t="shared" si="7"/>
        <v>0</v>
      </c>
      <c r="L41" s="16">
        <f t="shared" si="7"/>
        <v>0</v>
      </c>
      <c r="M41" s="138" t="s">
        <v>19</v>
      </c>
      <c r="N41" s="69" t="s">
        <v>834</v>
      </c>
      <c r="O41" s="69" t="s">
        <v>19</v>
      </c>
      <c r="P41" s="69" t="s">
        <v>19</v>
      </c>
      <c r="Q41" s="69" t="s">
        <v>37</v>
      </c>
      <c r="R41" s="69" t="s">
        <v>185</v>
      </c>
      <c r="S41" s="69" t="s">
        <v>185</v>
      </c>
      <c r="T41" s="69" t="s">
        <v>186</v>
      </c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69" t="s">
        <v>19</v>
      </c>
      <c r="AS41" s="69" t="s">
        <v>19</v>
      </c>
      <c r="AT41" s="70"/>
      <c r="AU41" s="69" t="s">
        <v>835</v>
      </c>
      <c r="AV41" s="70">
        <v>50</v>
      </c>
    </row>
    <row r="42" spans="1:48" ht="30" customHeight="1">
      <c r="A42" s="138" t="s">
        <v>202</v>
      </c>
      <c r="B42" s="138" t="s">
        <v>205</v>
      </c>
      <c r="C42" s="138" t="s">
        <v>204</v>
      </c>
      <c r="D42" s="68">
        <v>9</v>
      </c>
      <c r="E42" s="16">
        <f>TRUNC('단가대비표-MF'!O50,0)</f>
        <v>0</v>
      </c>
      <c r="F42" s="16">
        <f t="shared" si="4"/>
        <v>0</v>
      </c>
      <c r="G42" s="16">
        <f>TRUNC('단가대비표-MF'!P50,0)</f>
        <v>0</v>
      </c>
      <c r="H42" s="16">
        <f t="shared" si="5"/>
        <v>0</v>
      </c>
      <c r="I42" s="16">
        <f>TRUNC('단가대비표-MF'!V50,0)</f>
        <v>0</v>
      </c>
      <c r="J42" s="16">
        <f t="shared" si="6"/>
        <v>0</v>
      </c>
      <c r="K42" s="16">
        <f t="shared" si="7"/>
        <v>0</v>
      </c>
      <c r="L42" s="16">
        <f t="shared" si="7"/>
        <v>0</v>
      </c>
      <c r="M42" s="138" t="s">
        <v>19</v>
      </c>
      <c r="N42" s="69" t="s">
        <v>836</v>
      </c>
      <c r="O42" s="69" t="s">
        <v>19</v>
      </c>
      <c r="P42" s="69" t="s">
        <v>19</v>
      </c>
      <c r="Q42" s="69" t="s">
        <v>37</v>
      </c>
      <c r="R42" s="69" t="s">
        <v>185</v>
      </c>
      <c r="S42" s="69" t="s">
        <v>185</v>
      </c>
      <c r="T42" s="69" t="s">
        <v>186</v>
      </c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69" t="s">
        <v>19</v>
      </c>
      <c r="AS42" s="69" t="s">
        <v>19</v>
      </c>
      <c r="AT42" s="70"/>
      <c r="AU42" s="69" t="s">
        <v>837</v>
      </c>
      <c r="AV42" s="70">
        <v>51</v>
      </c>
    </row>
    <row r="43" spans="1:48" ht="30" customHeight="1">
      <c r="A43" s="138" t="s">
        <v>202</v>
      </c>
      <c r="B43" s="138" t="s">
        <v>206</v>
      </c>
      <c r="C43" s="138" t="s">
        <v>204</v>
      </c>
      <c r="D43" s="68">
        <v>31</v>
      </c>
      <c r="E43" s="16">
        <f>TRUNC('단가대비표-MF'!O49,0)</f>
        <v>0</v>
      </c>
      <c r="F43" s="16">
        <f t="shared" si="4"/>
        <v>0</v>
      </c>
      <c r="G43" s="16">
        <f>TRUNC('단가대비표-MF'!P49,0)</f>
        <v>0</v>
      </c>
      <c r="H43" s="16">
        <f t="shared" si="5"/>
        <v>0</v>
      </c>
      <c r="I43" s="16">
        <f>TRUNC('단가대비표-MF'!V49,0)</f>
        <v>0</v>
      </c>
      <c r="J43" s="16">
        <f t="shared" si="6"/>
        <v>0</v>
      </c>
      <c r="K43" s="16">
        <f t="shared" si="7"/>
        <v>0</v>
      </c>
      <c r="L43" s="16">
        <f t="shared" si="7"/>
        <v>0</v>
      </c>
      <c r="M43" s="138" t="s">
        <v>19</v>
      </c>
      <c r="N43" s="69" t="s">
        <v>838</v>
      </c>
      <c r="O43" s="69" t="s">
        <v>19</v>
      </c>
      <c r="P43" s="69" t="s">
        <v>19</v>
      </c>
      <c r="Q43" s="69" t="s">
        <v>37</v>
      </c>
      <c r="R43" s="69" t="s">
        <v>185</v>
      </c>
      <c r="S43" s="69" t="s">
        <v>185</v>
      </c>
      <c r="T43" s="69" t="s">
        <v>186</v>
      </c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69" t="s">
        <v>19</v>
      </c>
      <c r="AS43" s="69" t="s">
        <v>19</v>
      </c>
      <c r="AT43" s="70"/>
      <c r="AU43" s="69" t="s">
        <v>839</v>
      </c>
      <c r="AV43" s="70">
        <v>52</v>
      </c>
    </row>
    <row r="44" spans="1:48" ht="30" customHeight="1">
      <c r="A44" s="138" t="s">
        <v>202</v>
      </c>
      <c r="B44" s="138" t="s">
        <v>207</v>
      </c>
      <c r="C44" s="138" t="s">
        <v>204</v>
      </c>
      <c r="D44" s="68">
        <v>16</v>
      </c>
      <c r="E44" s="16">
        <f>TRUNC('단가대비표-MF'!O48,0)</f>
        <v>0</v>
      </c>
      <c r="F44" s="16">
        <f t="shared" si="4"/>
        <v>0</v>
      </c>
      <c r="G44" s="16">
        <f>TRUNC('단가대비표-MF'!P48,0)</f>
        <v>0</v>
      </c>
      <c r="H44" s="16">
        <f t="shared" si="5"/>
        <v>0</v>
      </c>
      <c r="I44" s="16">
        <f>TRUNC('단가대비표-MF'!V48,0)</f>
        <v>0</v>
      </c>
      <c r="J44" s="16">
        <f t="shared" si="6"/>
        <v>0</v>
      </c>
      <c r="K44" s="16">
        <f t="shared" si="7"/>
        <v>0</v>
      </c>
      <c r="L44" s="16">
        <f t="shared" si="7"/>
        <v>0</v>
      </c>
      <c r="M44" s="138" t="s">
        <v>19</v>
      </c>
      <c r="N44" s="69" t="s">
        <v>840</v>
      </c>
      <c r="O44" s="69" t="s">
        <v>19</v>
      </c>
      <c r="P44" s="69" t="s">
        <v>19</v>
      </c>
      <c r="Q44" s="69" t="s">
        <v>37</v>
      </c>
      <c r="R44" s="69" t="s">
        <v>185</v>
      </c>
      <c r="S44" s="69" t="s">
        <v>185</v>
      </c>
      <c r="T44" s="69" t="s">
        <v>186</v>
      </c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69" t="s">
        <v>19</v>
      </c>
      <c r="AS44" s="69" t="s">
        <v>19</v>
      </c>
      <c r="AT44" s="70"/>
      <c r="AU44" s="69" t="s">
        <v>841</v>
      </c>
      <c r="AV44" s="70">
        <v>53</v>
      </c>
    </row>
    <row r="45" spans="1:48" ht="30" customHeight="1">
      <c r="A45" s="138" t="s">
        <v>202</v>
      </c>
      <c r="B45" s="138" t="s">
        <v>208</v>
      </c>
      <c r="C45" s="138" t="s">
        <v>204</v>
      </c>
      <c r="D45" s="68">
        <v>36</v>
      </c>
      <c r="E45" s="16">
        <f>TRUNC('단가대비표-MF'!O47,0)</f>
        <v>0</v>
      </c>
      <c r="F45" s="16">
        <f t="shared" si="4"/>
        <v>0</v>
      </c>
      <c r="G45" s="16">
        <f>TRUNC('단가대비표-MF'!P47,0)</f>
        <v>0</v>
      </c>
      <c r="H45" s="16">
        <f t="shared" si="5"/>
        <v>0</v>
      </c>
      <c r="I45" s="16">
        <f>TRUNC('단가대비표-MF'!V47,0)</f>
        <v>0</v>
      </c>
      <c r="J45" s="16">
        <f t="shared" si="6"/>
        <v>0</v>
      </c>
      <c r="K45" s="16">
        <f t="shared" si="7"/>
        <v>0</v>
      </c>
      <c r="L45" s="16">
        <f t="shared" si="7"/>
        <v>0</v>
      </c>
      <c r="M45" s="138" t="s">
        <v>19</v>
      </c>
      <c r="N45" s="69" t="s">
        <v>842</v>
      </c>
      <c r="O45" s="69" t="s">
        <v>19</v>
      </c>
      <c r="P45" s="69" t="s">
        <v>19</v>
      </c>
      <c r="Q45" s="69" t="s">
        <v>37</v>
      </c>
      <c r="R45" s="69" t="s">
        <v>185</v>
      </c>
      <c r="S45" s="69" t="s">
        <v>185</v>
      </c>
      <c r="T45" s="69" t="s">
        <v>186</v>
      </c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69" t="s">
        <v>19</v>
      </c>
      <c r="AS45" s="69" t="s">
        <v>19</v>
      </c>
      <c r="AT45" s="70"/>
      <c r="AU45" s="69" t="s">
        <v>843</v>
      </c>
      <c r="AV45" s="70">
        <v>54</v>
      </c>
    </row>
    <row r="46" spans="1:48" ht="30" customHeight="1">
      <c r="A46" s="138" t="s">
        <v>209</v>
      </c>
      <c r="B46" s="138" t="s">
        <v>211</v>
      </c>
      <c r="C46" s="138" t="s">
        <v>204</v>
      </c>
      <c r="D46" s="68">
        <v>8</v>
      </c>
      <c r="E46" s="16">
        <f>TRUNC('단가대비표-MF'!O40,0)</f>
        <v>0</v>
      </c>
      <c r="F46" s="16">
        <f t="shared" si="4"/>
        <v>0</v>
      </c>
      <c r="G46" s="16">
        <f>TRUNC('단가대비표-MF'!P40,0)</f>
        <v>0</v>
      </c>
      <c r="H46" s="16">
        <f t="shared" si="5"/>
        <v>0</v>
      </c>
      <c r="I46" s="16">
        <f>TRUNC('단가대비표-MF'!V40,0)</f>
        <v>0</v>
      </c>
      <c r="J46" s="16">
        <f t="shared" si="6"/>
        <v>0</v>
      </c>
      <c r="K46" s="16">
        <f t="shared" si="7"/>
        <v>0</v>
      </c>
      <c r="L46" s="16">
        <f t="shared" si="7"/>
        <v>0</v>
      </c>
      <c r="M46" s="138" t="s">
        <v>19</v>
      </c>
      <c r="N46" s="69" t="s">
        <v>844</v>
      </c>
      <c r="O46" s="69" t="s">
        <v>19</v>
      </c>
      <c r="P46" s="69" t="s">
        <v>19</v>
      </c>
      <c r="Q46" s="69" t="s">
        <v>37</v>
      </c>
      <c r="R46" s="69" t="s">
        <v>185</v>
      </c>
      <c r="S46" s="69" t="s">
        <v>185</v>
      </c>
      <c r="T46" s="69" t="s">
        <v>186</v>
      </c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69" t="s">
        <v>19</v>
      </c>
      <c r="AS46" s="69" t="s">
        <v>19</v>
      </c>
      <c r="AT46" s="70"/>
      <c r="AU46" s="69" t="s">
        <v>845</v>
      </c>
      <c r="AV46" s="70">
        <v>55</v>
      </c>
    </row>
    <row r="47" spans="1:48" ht="30" customHeight="1">
      <c r="A47" s="138" t="s">
        <v>209</v>
      </c>
      <c r="B47" s="138" t="s">
        <v>212</v>
      </c>
      <c r="C47" s="138" t="s">
        <v>204</v>
      </c>
      <c r="D47" s="68">
        <v>9</v>
      </c>
      <c r="E47" s="16">
        <f>TRUNC('단가대비표-MF'!O39,0)</f>
        <v>0</v>
      </c>
      <c r="F47" s="16">
        <f t="shared" si="4"/>
        <v>0</v>
      </c>
      <c r="G47" s="16">
        <f>TRUNC('단가대비표-MF'!P39,0)</f>
        <v>0</v>
      </c>
      <c r="H47" s="16">
        <f t="shared" si="5"/>
        <v>0</v>
      </c>
      <c r="I47" s="16">
        <f>TRUNC('단가대비표-MF'!V39,0)</f>
        <v>0</v>
      </c>
      <c r="J47" s="16">
        <f t="shared" si="6"/>
        <v>0</v>
      </c>
      <c r="K47" s="16">
        <f t="shared" si="7"/>
        <v>0</v>
      </c>
      <c r="L47" s="16">
        <f t="shared" si="7"/>
        <v>0</v>
      </c>
      <c r="M47" s="138" t="s">
        <v>19</v>
      </c>
      <c r="N47" s="69" t="s">
        <v>846</v>
      </c>
      <c r="O47" s="69" t="s">
        <v>19</v>
      </c>
      <c r="P47" s="69" t="s">
        <v>19</v>
      </c>
      <c r="Q47" s="69" t="s">
        <v>37</v>
      </c>
      <c r="R47" s="69" t="s">
        <v>185</v>
      </c>
      <c r="S47" s="69" t="s">
        <v>185</v>
      </c>
      <c r="T47" s="69" t="s">
        <v>186</v>
      </c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69" t="s">
        <v>19</v>
      </c>
      <c r="AS47" s="69" t="s">
        <v>19</v>
      </c>
      <c r="AT47" s="70"/>
      <c r="AU47" s="69" t="s">
        <v>847</v>
      </c>
      <c r="AV47" s="70">
        <v>56</v>
      </c>
    </row>
    <row r="48" spans="1:48" ht="30" customHeight="1">
      <c r="A48" s="138" t="s">
        <v>202</v>
      </c>
      <c r="B48" s="138" t="s">
        <v>213</v>
      </c>
      <c r="C48" s="138" t="s">
        <v>204</v>
      </c>
      <c r="D48" s="68">
        <v>18</v>
      </c>
      <c r="E48" s="16">
        <f>TRUNC('단가대비표-MF'!O53,0)</f>
        <v>0</v>
      </c>
      <c r="F48" s="16">
        <f t="shared" si="4"/>
        <v>0</v>
      </c>
      <c r="G48" s="16">
        <f>TRUNC('단가대비표-MF'!P53,0)</f>
        <v>0</v>
      </c>
      <c r="H48" s="16">
        <f t="shared" si="5"/>
        <v>0</v>
      </c>
      <c r="I48" s="16">
        <f>TRUNC('단가대비표-MF'!V53,0)</f>
        <v>0</v>
      </c>
      <c r="J48" s="16">
        <f t="shared" si="6"/>
        <v>0</v>
      </c>
      <c r="K48" s="16">
        <f t="shared" si="7"/>
        <v>0</v>
      </c>
      <c r="L48" s="16">
        <f t="shared" si="7"/>
        <v>0</v>
      </c>
      <c r="M48" s="138" t="s">
        <v>19</v>
      </c>
      <c r="N48" s="69" t="s">
        <v>848</v>
      </c>
      <c r="O48" s="69" t="s">
        <v>19</v>
      </c>
      <c r="P48" s="69" t="s">
        <v>19</v>
      </c>
      <c r="Q48" s="69" t="s">
        <v>37</v>
      </c>
      <c r="R48" s="69" t="s">
        <v>185</v>
      </c>
      <c r="S48" s="69" t="s">
        <v>185</v>
      </c>
      <c r="T48" s="69" t="s">
        <v>186</v>
      </c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69" t="s">
        <v>19</v>
      </c>
      <c r="AS48" s="69" t="s">
        <v>19</v>
      </c>
      <c r="AT48" s="70"/>
      <c r="AU48" s="69" t="s">
        <v>849</v>
      </c>
      <c r="AV48" s="70">
        <v>57</v>
      </c>
    </row>
    <row r="49" spans="1:48" ht="30" customHeight="1">
      <c r="A49" s="138" t="s">
        <v>202</v>
      </c>
      <c r="B49" s="138" t="s">
        <v>214</v>
      </c>
      <c r="C49" s="138" t="s">
        <v>204</v>
      </c>
      <c r="D49" s="68">
        <v>61</v>
      </c>
      <c r="E49" s="16">
        <f>TRUNC('단가대비표-MF'!O52,0)</f>
        <v>0</v>
      </c>
      <c r="F49" s="16">
        <f t="shared" si="4"/>
        <v>0</v>
      </c>
      <c r="G49" s="16">
        <f>TRUNC('단가대비표-MF'!P52,0)</f>
        <v>0</v>
      </c>
      <c r="H49" s="16">
        <f t="shared" si="5"/>
        <v>0</v>
      </c>
      <c r="I49" s="16">
        <f>TRUNC('단가대비표-MF'!V52,0)</f>
        <v>0</v>
      </c>
      <c r="J49" s="16">
        <f t="shared" si="6"/>
        <v>0</v>
      </c>
      <c r="K49" s="16">
        <f t="shared" si="7"/>
        <v>0</v>
      </c>
      <c r="L49" s="16">
        <f t="shared" si="7"/>
        <v>0</v>
      </c>
      <c r="M49" s="138" t="s">
        <v>19</v>
      </c>
      <c r="N49" s="69" t="s">
        <v>850</v>
      </c>
      <c r="O49" s="69" t="s">
        <v>19</v>
      </c>
      <c r="P49" s="69" t="s">
        <v>19</v>
      </c>
      <c r="Q49" s="69" t="s">
        <v>37</v>
      </c>
      <c r="R49" s="69" t="s">
        <v>185</v>
      </c>
      <c r="S49" s="69" t="s">
        <v>185</v>
      </c>
      <c r="T49" s="69" t="s">
        <v>186</v>
      </c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69" t="s">
        <v>19</v>
      </c>
      <c r="AS49" s="69" t="s">
        <v>19</v>
      </c>
      <c r="AT49" s="70"/>
      <c r="AU49" s="69" t="s">
        <v>851</v>
      </c>
      <c r="AV49" s="70">
        <v>58</v>
      </c>
    </row>
    <row r="50" spans="1:48" ht="30" customHeight="1">
      <c r="A50" s="138" t="s">
        <v>202</v>
      </c>
      <c r="B50" s="138" t="s">
        <v>215</v>
      </c>
      <c r="C50" s="138" t="s">
        <v>204</v>
      </c>
      <c r="D50" s="68">
        <v>32</v>
      </c>
      <c r="E50" s="16">
        <f>TRUNC('단가대비표-MF'!O51,0)</f>
        <v>0</v>
      </c>
      <c r="F50" s="16">
        <f t="shared" si="4"/>
        <v>0</v>
      </c>
      <c r="G50" s="16">
        <f>TRUNC('단가대비표-MF'!P51,0)</f>
        <v>0</v>
      </c>
      <c r="H50" s="16">
        <f t="shared" si="5"/>
        <v>0</v>
      </c>
      <c r="I50" s="16">
        <f>TRUNC('단가대비표-MF'!V51,0)</f>
        <v>0</v>
      </c>
      <c r="J50" s="16">
        <f t="shared" si="6"/>
        <v>0</v>
      </c>
      <c r="K50" s="16">
        <f t="shared" si="7"/>
        <v>0</v>
      </c>
      <c r="L50" s="16">
        <f t="shared" si="7"/>
        <v>0</v>
      </c>
      <c r="M50" s="138" t="s">
        <v>19</v>
      </c>
      <c r="N50" s="69" t="s">
        <v>852</v>
      </c>
      <c r="O50" s="69" t="s">
        <v>19</v>
      </c>
      <c r="P50" s="69" t="s">
        <v>19</v>
      </c>
      <c r="Q50" s="69" t="s">
        <v>37</v>
      </c>
      <c r="R50" s="69" t="s">
        <v>185</v>
      </c>
      <c r="S50" s="69" t="s">
        <v>185</v>
      </c>
      <c r="T50" s="69" t="s">
        <v>186</v>
      </c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69" t="s">
        <v>19</v>
      </c>
      <c r="AS50" s="69" t="s">
        <v>19</v>
      </c>
      <c r="AT50" s="70"/>
      <c r="AU50" s="69" t="s">
        <v>853</v>
      </c>
      <c r="AV50" s="70">
        <v>59</v>
      </c>
    </row>
    <row r="51" spans="1:48" ht="30" customHeight="1">
      <c r="A51" s="138" t="s">
        <v>216</v>
      </c>
      <c r="B51" s="138" t="s">
        <v>217</v>
      </c>
      <c r="C51" s="138" t="s">
        <v>218</v>
      </c>
      <c r="D51" s="68">
        <v>3</v>
      </c>
      <c r="E51" s="16">
        <f>TRUNC('일위대가목록-MF'!E10,0)</f>
        <v>0</v>
      </c>
      <c r="F51" s="16">
        <f t="shared" si="4"/>
        <v>0</v>
      </c>
      <c r="G51" s="16">
        <f>TRUNC('일위대가목록-MF'!F10,0)</f>
        <v>0</v>
      </c>
      <c r="H51" s="16">
        <f t="shared" si="5"/>
        <v>0</v>
      </c>
      <c r="I51" s="16">
        <f>TRUNC('일위대가목록-MF'!G10,0)</f>
        <v>0</v>
      </c>
      <c r="J51" s="16">
        <f t="shared" si="6"/>
        <v>0</v>
      </c>
      <c r="K51" s="16">
        <f t="shared" si="7"/>
        <v>0</v>
      </c>
      <c r="L51" s="16">
        <f t="shared" si="7"/>
        <v>0</v>
      </c>
      <c r="M51" s="138" t="s">
        <v>223</v>
      </c>
      <c r="N51" s="69" t="s">
        <v>854</v>
      </c>
      <c r="O51" s="69" t="s">
        <v>19</v>
      </c>
      <c r="P51" s="69" t="s">
        <v>19</v>
      </c>
      <c r="Q51" s="69" t="s">
        <v>37</v>
      </c>
      <c r="R51" s="69" t="s">
        <v>186</v>
      </c>
      <c r="S51" s="69" t="s">
        <v>185</v>
      </c>
      <c r="T51" s="69" t="s">
        <v>185</v>
      </c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69" t="s">
        <v>19</v>
      </c>
      <c r="AS51" s="69" t="s">
        <v>19</v>
      </c>
      <c r="AT51" s="70"/>
      <c r="AU51" s="69" t="s">
        <v>855</v>
      </c>
      <c r="AV51" s="70">
        <v>60</v>
      </c>
    </row>
    <row r="52" spans="1:48" ht="30" customHeight="1">
      <c r="A52" s="138" t="s">
        <v>216</v>
      </c>
      <c r="B52" s="138" t="s">
        <v>220</v>
      </c>
      <c r="C52" s="138" t="s">
        <v>218</v>
      </c>
      <c r="D52" s="68">
        <v>29</v>
      </c>
      <c r="E52" s="16">
        <f>TRUNC('일위대가목록-MF'!E11,0)</f>
        <v>0</v>
      </c>
      <c r="F52" s="16">
        <f t="shared" si="4"/>
        <v>0</v>
      </c>
      <c r="G52" s="16">
        <f>TRUNC('일위대가목록-MF'!F11,0)</f>
        <v>0</v>
      </c>
      <c r="H52" s="16">
        <f t="shared" si="5"/>
        <v>0</v>
      </c>
      <c r="I52" s="16">
        <f>TRUNC('일위대가목록-MF'!G11,0)</f>
        <v>0</v>
      </c>
      <c r="J52" s="16">
        <f t="shared" si="6"/>
        <v>0</v>
      </c>
      <c r="K52" s="16">
        <f t="shared" si="7"/>
        <v>0</v>
      </c>
      <c r="L52" s="16">
        <f t="shared" si="7"/>
        <v>0</v>
      </c>
      <c r="M52" s="138" t="s">
        <v>225</v>
      </c>
      <c r="N52" s="69" t="s">
        <v>856</v>
      </c>
      <c r="O52" s="69" t="s">
        <v>19</v>
      </c>
      <c r="P52" s="69" t="s">
        <v>19</v>
      </c>
      <c r="Q52" s="69" t="s">
        <v>37</v>
      </c>
      <c r="R52" s="69" t="s">
        <v>186</v>
      </c>
      <c r="S52" s="69" t="s">
        <v>185</v>
      </c>
      <c r="T52" s="69" t="s">
        <v>185</v>
      </c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69" t="s">
        <v>19</v>
      </c>
      <c r="AS52" s="69" t="s">
        <v>19</v>
      </c>
      <c r="AT52" s="70"/>
      <c r="AU52" s="69" t="s">
        <v>857</v>
      </c>
      <c r="AV52" s="70">
        <v>61</v>
      </c>
    </row>
    <row r="53" spans="1:48" ht="30" customHeight="1">
      <c r="A53" s="138" t="s">
        <v>216</v>
      </c>
      <c r="B53" s="138" t="s">
        <v>222</v>
      </c>
      <c r="C53" s="138" t="s">
        <v>218</v>
      </c>
      <c r="D53" s="68">
        <v>14</v>
      </c>
      <c r="E53" s="16">
        <f>TRUNC('일위대가목록-MF'!E12,0)</f>
        <v>0</v>
      </c>
      <c r="F53" s="16">
        <f t="shared" si="4"/>
        <v>0</v>
      </c>
      <c r="G53" s="16">
        <f>TRUNC('일위대가목록-MF'!F12,0)</f>
        <v>0</v>
      </c>
      <c r="H53" s="16">
        <f t="shared" si="5"/>
        <v>0</v>
      </c>
      <c r="I53" s="16">
        <f>TRUNC('일위대가목록-MF'!G12,0)</f>
        <v>0</v>
      </c>
      <c r="J53" s="16">
        <f t="shared" si="6"/>
        <v>0</v>
      </c>
      <c r="K53" s="16">
        <f t="shared" si="7"/>
        <v>0</v>
      </c>
      <c r="L53" s="16">
        <f t="shared" si="7"/>
        <v>0</v>
      </c>
      <c r="M53" s="138" t="s">
        <v>235</v>
      </c>
      <c r="N53" s="69" t="s">
        <v>858</v>
      </c>
      <c r="O53" s="69" t="s">
        <v>19</v>
      </c>
      <c r="P53" s="69" t="s">
        <v>19</v>
      </c>
      <c r="Q53" s="69" t="s">
        <v>37</v>
      </c>
      <c r="R53" s="69" t="s">
        <v>186</v>
      </c>
      <c r="S53" s="69" t="s">
        <v>185</v>
      </c>
      <c r="T53" s="69" t="s">
        <v>185</v>
      </c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69" t="s">
        <v>19</v>
      </c>
      <c r="AS53" s="69" t="s">
        <v>19</v>
      </c>
      <c r="AT53" s="70"/>
      <c r="AU53" s="69" t="s">
        <v>859</v>
      </c>
      <c r="AV53" s="70">
        <v>62</v>
      </c>
    </row>
    <row r="54" spans="1:48" ht="30" customHeight="1">
      <c r="A54" s="138" t="s">
        <v>216</v>
      </c>
      <c r="B54" s="138" t="s">
        <v>224</v>
      </c>
      <c r="C54" s="138" t="s">
        <v>218</v>
      </c>
      <c r="D54" s="68">
        <v>32</v>
      </c>
      <c r="E54" s="16">
        <f>TRUNC('일위대가목록-MF'!E13,0)</f>
        <v>0</v>
      </c>
      <c r="F54" s="16">
        <f t="shared" si="4"/>
        <v>0</v>
      </c>
      <c r="G54" s="16">
        <f>TRUNC('일위대가목록-MF'!F13,0)</f>
        <v>0</v>
      </c>
      <c r="H54" s="16">
        <f t="shared" si="5"/>
        <v>0</v>
      </c>
      <c r="I54" s="16">
        <f>TRUNC('일위대가목록-MF'!G13,0)</f>
        <v>0</v>
      </c>
      <c r="J54" s="16">
        <f t="shared" si="6"/>
        <v>0</v>
      </c>
      <c r="K54" s="16">
        <f t="shared" si="7"/>
        <v>0</v>
      </c>
      <c r="L54" s="16">
        <f t="shared" si="7"/>
        <v>0</v>
      </c>
      <c r="M54" s="138" t="s">
        <v>236</v>
      </c>
      <c r="N54" s="69" t="s">
        <v>860</v>
      </c>
      <c r="O54" s="69" t="s">
        <v>19</v>
      </c>
      <c r="P54" s="69" t="s">
        <v>19</v>
      </c>
      <c r="Q54" s="69" t="s">
        <v>37</v>
      </c>
      <c r="R54" s="69" t="s">
        <v>186</v>
      </c>
      <c r="S54" s="69" t="s">
        <v>185</v>
      </c>
      <c r="T54" s="69" t="s">
        <v>185</v>
      </c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69" t="s">
        <v>19</v>
      </c>
      <c r="AS54" s="69" t="s">
        <v>19</v>
      </c>
      <c r="AT54" s="70"/>
      <c r="AU54" s="69" t="s">
        <v>861</v>
      </c>
      <c r="AV54" s="70">
        <v>63</v>
      </c>
    </row>
    <row r="55" spans="1:48" ht="30" customHeight="1">
      <c r="A55" s="138" t="s">
        <v>226</v>
      </c>
      <c r="B55" s="138" t="s">
        <v>227</v>
      </c>
      <c r="C55" s="138" t="s">
        <v>204</v>
      </c>
      <c r="D55" s="68">
        <v>88</v>
      </c>
      <c r="E55" s="16">
        <f>TRUNC('단가대비표-MF'!O64,0)</f>
        <v>0</v>
      </c>
      <c r="F55" s="16">
        <f t="shared" si="4"/>
        <v>0</v>
      </c>
      <c r="G55" s="16">
        <f>TRUNC('단가대비표-MF'!P64,0)</f>
        <v>0</v>
      </c>
      <c r="H55" s="16">
        <f t="shared" si="5"/>
        <v>0</v>
      </c>
      <c r="I55" s="16">
        <f>TRUNC('단가대비표-MF'!V64,0)</f>
        <v>0</v>
      </c>
      <c r="J55" s="16">
        <f t="shared" si="6"/>
        <v>0</v>
      </c>
      <c r="K55" s="16">
        <f t="shared" si="7"/>
        <v>0</v>
      </c>
      <c r="L55" s="16">
        <f t="shared" si="7"/>
        <v>0</v>
      </c>
      <c r="M55" s="138" t="s">
        <v>19</v>
      </c>
      <c r="N55" s="69" t="s">
        <v>793</v>
      </c>
      <c r="O55" s="69" t="s">
        <v>19</v>
      </c>
      <c r="P55" s="69" t="s">
        <v>19</v>
      </c>
      <c r="Q55" s="69" t="s">
        <v>37</v>
      </c>
      <c r="R55" s="69" t="s">
        <v>185</v>
      </c>
      <c r="S55" s="69" t="s">
        <v>185</v>
      </c>
      <c r="T55" s="69" t="s">
        <v>186</v>
      </c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69" t="s">
        <v>19</v>
      </c>
      <c r="AS55" s="69" t="s">
        <v>19</v>
      </c>
      <c r="AT55" s="70"/>
      <c r="AU55" s="69" t="s">
        <v>862</v>
      </c>
      <c r="AV55" s="70">
        <v>64</v>
      </c>
    </row>
    <row r="56" spans="1:48" ht="30" customHeight="1">
      <c r="A56" s="138" t="s">
        <v>226</v>
      </c>
      <c r="B56" s="138" t="s">
        <v>228</v>
      </c>
      <c r="C56" s="138" t="s">
        <v>204</v>
      </c>
      <c r="D56" s="68">
        <v>3</v>
      </c>
      <c r="E56" s="16">
        <f>TRUNC('단가대비표-MF'!O65,0)</f>
        <v>0</v>
      </c>
      <c r="F56" s="16">
        <f t="shared" si="4"/>
        <v>0</v>
      </c>
      <c r="G56" s="16">
        <f>TRUNC('단가대비표-MF'!P65,0)</f>
        <v>0</v>
      </c>
      <c r="H56" s="16">
        <f t="shared" si="5"/>
        <v>0</v>
      </c>
      <c r="I56" s="16">
        <f>TRUNC('단가대비표-MF'!V65,0)</f>
        <v>0</v>
      </c>
      <c r="J56" s="16">
        <f t="shared" si="6"/>
        <v>0</v>
      </c>
      <c r="K56" s="16">
        <f t="shared" si="7"/>
        <v>0</v>
      </c>
      <c r="L56" s="16">
        <f t="shared" si="7"/>
        <v>0</v>
      </c>
      <c r="M56" s="138" t="s">
        <v>19</v>
      </c>
      <c r="N56" s="69" t="s">
        <v>795</v>
      </c>
      <c r="O56" s="69" t="s">
        <v>19</v>
      </c>
      <c r="P56" s="69" t="s">
        <v>19</v>
      </c>
      <c r="Q56" s="69" t="s">
        <v>37</v>
      </c>
      <c r="R56" s="69" t="s">
        <v>185</v>
      </c>
      <c r="S56" s="69" t="s">
        <v>185</v>
      </c>
      <c r="T56" s="69" t="s">
        <v>186</v>
      </c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  <c r="AO56" s="70"/>
      <c r="AP56" s="70"/>
      <c r="AQ56" s="70"/>
      <c r="AR56" s="69" t="s">
        <v>19</v>
      </c>
      <c r="AS56" s="69" t="s">
        <v>19</v>
      </c>
      <c r="AT56" s="70"/>
      <c r="AU56" s="69" t="s">
        <v>863</v>
      </c>
      <c r="AV56" s="70">
        <v>65</v>
      </c>
    </row>
    <row r="57" spans="1:48" ht="30" customHeight="1">
      <c r="A57" s="138" t="s">
        <v>229</v>
      </c>
      <c r="B57" s="138" t="s">
        <v>230</v>
      </c>
      <c r="C57" s="138" t="s">
        <v>204</v>
      </c>
      <c r="D57" s="68">
        <v>91</v>
      </c>
      <c r="E57" s="16">
        <f>TRUNC('단가대비표-MF'!O63,0)</f>
        <v>0</v>
      </c>
      <c r="F57" s="16">
        <f t="shared" si="4"/>
        <v>0</v>
      </c>
      <c r="G57" s="16">
        <f>TRUNC('단가대비표-MF'!P63,0)</f>
        <v>0</v>
      </c>
      <c r="H57" s="16">
        <f t="shared" si="5"/>
        <v>0</v>
      </c>
      <c r="I57" s="16">
        <f>TRUNC('단가대비표-MF'!V63,0)</f>
        <v>0</v>
      </c>
      <c r="J57" s="16">
        <f t="shared" si="6"/>
        <v>0</v>
      </c>
      <c r="K57" s="16">
        <f t="shared" si="7"/>
        <v>0</v>
      </c>
      <c r="L57" s="16">
        <f t="shared" si="7"/>
        <v>0</v>
      </c>
      <c r="M57" s="138" t="s">
        <v>19</v>
      </c>
      <c r="N57" s="69" t="s">
        <v>797</v>
      </c>
      <c r="O57" s="69" t="s">
        <v>19</v>
      </c>
      <c r="P57" s="69" t="s">
        <v>19</v>
      </c>
      <c r="Q57" s="69" t="s">
        <v>37</v>
      </c>
      <c r="R57" s="69" t="s">
        <v>185</v>
      </c>
      <c r="S57" s="69" t="s">
        <v>185</v>
      </c>
      <c r="T57" s="69" t="s">
        <v>186</v>
      </c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69" t="s">
        <v>19</v>
      </c>
      <c r="AS57" s="69" t="s">
        <v>19</v>
      </c>
      <c r="AT57" s="70"/>
      <c r="AU57" s="69" t="s">
        <v>864</v>
      </c>
      <c r="AV57" s="70">
        <v>66</v>
      </c>
    </row>
    <row r="58" spans="1:48" ht="30" customHeight="1">
      <c r="A58" s="138" t="s">
        <v>202</v>
      </c>
      <c r="B58" s="138" t="s">
        <v>231</v>
      </c>
      <c r="C58" s="138" t="s">
        <v>204</v>
      </c>
      <c r="D58" s="68">
        <v>17</v>
      </c>
      <c r="E58" s="16">
        <f>TRUNC('단가대비표-MF'!O54,0)</f>
        <v>0</v>
      </c>
      <c r="F58" s="16">
        <f t="shared" si="4"/>
        <v>0</v>
      </c>
      <c r="G58" s="16">
        <f>TRUNC('단가대비표-MF'!P54,0)</f>
        <v>0</v>
      </c>
      <c r="H58" s="16">
        <f t="shared" si="5"/>
        <v>0</v>
      </c>
      <c r="I58" s="16">
        <f>TRUNC('단가대비표-MF'!V54,0)</f>
        <v>0</v>
      </c>
      <c r="J58" s="16">
        <f t="shared" si="6"/>
        <v>0</v>
      </c>
      <c r="K58" s="16">
        <f t="shared" si="7"/>
        <v>0</v>
      </c>
      <c r="L58" s="16">
        <f t="shared" si="7"/>
        <v>0</v>
      </c>
      <c r="M58" s="138" t="s">
        <v>19</v>
      </c>
      <c r="N58" s="69" t="s">
        <v>865</v>
      </c>
      <c r="O58" s="69" t="s">
        <v>19</v>
      </c>
      <c r="P58" s="69" t="s">
        <v>19</v>
      </c>
      <c r="Q58" s="69" t="s">
        <v>37</v>
      </c>
      <c r="R58" s="69" t="s">
        <v>185</v>
      </c>
      <c r="S58" s="69" t="s">
        <v>185</v>
      </c>
      <c r="T58" s="69" t="s">
        <v>186</v>
      </c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69" t="s">
        <v>19</v>
      </c>
      <c r="AS58" s="69" t="s">
        <v>19</v>
      </c>
      <c r="AT58" s="70"/>
      <c r="AU58" s="69" t="s">
        <v>866</v>
      </c>
      <c r="AV58" s="70">
        <v>67</v>
      </c>
    </row>
    <row r="59" spans="1:48" ht="30" customHeight="1">
      <c r="A59" s="138" t="s">
        <v>232</v>
      </c>
      <c r="B59" s="138" t="s">
        <v>233</v>
      </c>
      <c r="C59" s="138" t="s">
        <v>204</v>
      </c>
      <c r="D59" s="68">
        <v>1</v>
      </c>
      <c r="E59" s="16">
        <f>TRUNC('단가대비표-MF'!O58,0)</f>
        <v>0</v>
      </c>
      <c r="F59" s="16">
        <f t="shared" si="4"/>
        <v>0</v>
      </c>
      <c r="G59" s="16">
        <f>TRUNC('단가대비표-MF'!P58,0)</f>
        <v>0</v>
      </c>
      <c r="H59" s="16">
        <f t="shared" si="5"/>
        <v>0</v>
      </c>
      <c r="I59" s="16">
        <f>TRUNC('단가대비표-MF'!V58,0)</f>
        <v>0</v>
      </c>
      <c r="J59" s="16">
        <f t="shared" si="6"/>
        <v>0</v>
      </c>
      <c r="K59" s="16">
        <f t="shared" si="7"/>
        <v>0</v>
      </c>
      <c r="L59" s="16">
        <f t="shared" si="7"/>
        <v>0</v>
      </c>
      <c r="M59" s="138" t="s">
        <v>19</v>
      </c>
      <c r="N59" s="69" t="s">
        <v>799</v>
      </c>
      <c r="O59" s="69" t="s">
        <v>19</v>
      </c>
      <c r="P59" s="69" t="s">
        <v>19</v>
      </c>
      <c r="Q59" s="69" t="s">
        <v>37</v>
      </c>
      <c r="R59" s="69" t="s">
        <v>185</v>
      </c>
      <c r="S59" s="69" t="s">
        <v>185</v>
      </c>
      <c r="T59" s="69" t="s">
        <v>186</v>
      </c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  <c r="AO59" s="70"/>
      <c r="AP59" s="70"/>
      <c r="AQ59" s="70"/>
      <c r="AR59" s="69" t="s">
        <v>19</v>
      </c>
      <c r="AS59" s="69" t="s">
        <v>19</v>
      </c>
      <c r="AT59" s="70"/>
      <c r="AU59" s="69" t="s">
        <v>867</v>
      </c>
      <c r="AV59" s="70">
        <v>68</v>
      </c>
    </row>
    <row r="60" spans="1:48" ht="30" customHeight="1">
      <c r="A60" s="138" t="s">
        <v>234</v>
      </c>
      <c r="B60" s="138" t="s">
        <v>183</v>
      </c>
      <c r="C60" s="138" t="s">
        <v>184</v>
      </c>
      <c r="D60" s="68">
        <v>15</v>
      </c>
      <c r="E60" s="16">
        <f>TRUNC('일위대가목록-MF'!E14,0)</f>
        <v>0</v>
      </c>
      <c r="F60" s="16">
        <f t="shared" si="4"/>
        <v>0</v>
      </c>
      <c r="G60" s="16">
        <f>TRUNC('일위대가목록-MF'!F14,0)</f>
        <v>0</v>
      </c>
      <c r="H60" s="16">
        <f t="shared" si="5"/>
        <v>0</v>
      </c>
      <c r="I60" s="16">
        <f>TRUNC('일위대가목록-MF'!G14,0)</f>
        <v>0</v>
      </c>
      <c r="J60" s="16">
        <f t="shared" si="6"/>
        <v>0</v>
      </c>
      <c r="K60" s="16">
        <f t="shared" si="7"/>
        <v>0</v>
      </c>
      <c r="L60" s="16">
        <f t="shared" si="7"/>
        <v>0</v>
      </c>
      <c r="M60" s="138" t="s">
        <v>237</v>
      </c>
      <c r="N60" s="69" t="s">
        <v>868</v>
      </c>
      <c r="O60" s="69" t="s">
        <v>19</v>
      </c>
      <c r="P60" s="69" t="s">
        <v>19</v>
      </c>
      <c r="Q60" s="69" t="s">
        <v>37</v>
      </c>
      <c r="R60" s="69" t="s">
        <v>186</v>
      </c>
      <c r="S60" s="69" t="s">
        <v>185</v>
      </c>
      <c r="T60" s="69" t="s">
        <v>185</v>
      </c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69" t="s">
        <v>19</v>
      </c>
      <c r="AS60" s="69" t="s">
        <v>19</v>
      </c>
      <c r="AT60" s="70"/>
      <c r="AU60" s="69" t="s">
        <v>869</v>
      </c>
      <c r="AV60" s="70">
        <v>69</v>
      </c>
    </row>
    <row r="61" spans="1:48" ht="30" customHeight="1">
      <c r="A61" s="138" t="s">
        <v>234</v>
      </c>
      <c r="B61" s="138" t="s">
        <v>187</v>
      </c>
      <c r="C61" s="138" t="s">
        <v>184</v>
      </c>
      <c r="D61" s="68">
        <v>68</v>
      </c>
      <c r="E61" s="16">
        <f>TRUNC('일위대가목록-MF'!E15,0)</f>
        <v>0</v>
      </c>
      <c r="F61" s="16">
        <f t="shared" si="4"/>
        <v>0</v>
      </c>
      <c r="G61" s="16">
        <f>TRUNC('일위대가목록-MF'!F15,0)</f>
        <v>0</v>
      </c>
      <c r="H61" s="16">
        <f t="shared" si="5"/>
        <v>0</v>
      </c>
      <c r="I61" s="16">
        <f>TRUNC('일위대가목록-MF'!G15,0)</f>
        <v>0</v>
      </c>
      <c r="J61" s="16">
        <f t="shared" si="6"/>
        <v>0</v>
      </c>
      <c r="K61" s="16">
        <f t="shared" si="7"/>
        <v>0</v>
      </c>
      <c r="L61" s="16">
        <f t="shared" si="7"/>
        <v>0</v>
      </c>
      <c r="M61" s="138" t="s">
        <v>238</v>
      </c>
      <c r="N61" s="69" t="s">
        <v>870</v>
      </c>
      <c r="O61" s="69" t="s">
        <v>19</v>
      </c>
      <c r="P61" s="69" t="s">
        <v>19</v>
      </c>
      <c r="Q61" s="69" t="s">
        <v>37</v>
      </c>
      <c r="R61" s="69" t="s">
        <v>186</v>
      </c>
      <c r="S61" s="69" t="s">
        <v>185</v>
      </c>
      <c r="T61" s="69" t="s">
        <v>185</v>
      </c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  <c r="AO61" s="70"/>
      <c r="AP61" s="70"/>
      <c r="AQ61" s="70"/>
      <c r="AR61" s="69" t="s">
        <v>19</v>
      </c>
      <c r="AS61" s="69" t="s">
        <v>19</v>
      </c>
      <c r="AT61" s="70"/>
      <c r="AU61" s="69" t="s">
        <v>871</v>
      </c>
      <c r="AV61" s="70">
        <v>70</v>
      </c>
    </row>
    <row r="62" spans="1:48" ht="30" customHeight="1">
      <c r="A62" s="138" t="s">
        <v>234</v>
      </c>
      <c r="B62" s="138" t="s">
        <v>188</v>
      </c>
      <c r="C62" s="138" t="s">
        <v>184</v>
      </c>
      <c r="D62" s="68">
        <v>36</v>
      </c>
      <c r="E62" s="16">
        <f>TRUNC('일위대가목록-MF'!E16,0)</f>
        <v>0</v>
      </c>
      <c r="F62" s="16">
        <f t="shared" si="4"/>
        <v>0</v>
      </c>
      <c r="G62" s="16">
        <f>TRUNC('일위대가목록-MF'!F16,0)</f>
        <v>0</v>
      </c>
      <c r="H62" s="16">
        <f t="shared" si="5"/>
        <v>0</v>
      </c>
      <c r="I62" s="16">
        <f>TRUNC('일위대가목록-MF'!G16,0)</f>
        <v>0</v>
      </c>
      <c r="J62" s="16">
        <f t="shared" si="6"/>
        <v>0</v>
      </c>
      <c r="K62" s="16">
        <f t="shared" si="7"/>
        <v>0</v>
      </c>
      <c r="L62" s="16">
        <f t="shared" si="7"/>
        <v>0</v>
      </c>
      <c r="M62" s="138" t="s">
        <v>241</v>
      </c>
      <c r="N62" s="69" t="s">
        <v>872</v>
      </c>
      <c r="O62" s="69" t="s">
        <v>19</v>
      </c>
      <c r="P62" s="69" t="s">
        <v>19</v>
      </c>
      <c r="Q62" s="69" t="s">
        <v>37</v>
      </c>
      <c r="R62" s="69" t="s">
        <v>186</v>
      </c>
      <c r="S62" s="69" t="s">
        <v>185</v>
      </c>
      <c r="T62" s="69" t="s">
        <v>185</v>
      </c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  <c r="AO62" s="70"/>
      <c r="AP62" s="70"/>
      <c r="AQ62" s="70"/>
      <c r="AR62" s="69" t="s">
        <v>19</v>
      </c>
      <c r="AS62" s="69" t="s">
        <v>19</v>
      </c>
      <c r="AT62" s="70"/>
      <c r="AU62" s="69" t="s">
        <v>873</v>
      </c>
      <c r="AV62" s="70">
        <v>71</v>
      </c>
    </row>
    <row r="63" spans="1:48" ht="30" customHeight="1">
      <c r="A63" s="138" t="s">
        <v>234</v>
      </c>
      <c r="B63" s="138" t="s">
        <v>189</v>
      </c>
      <c r="C63" s="138" t="s">
        <v>184</v>
      </c>
      <c r="D63" s="68">
        <v>84</v>
      </c>
      <c r="E63" s="16">
        <f>TRUNC('일위대가목록-MF'!E17,0)</f>
        <v>0</v>
      </c>
      <c r="F63" s="16">
        <f t="shared" si="4"/>
        <v>0</v>
      </c>
      <c r="G63" s="16">
        <f>TRUNC('일위대가목록-MF'!F17,0)</f>
        <v>0</v>
      </c>
      <c r="H63" s="16">
        <f t="shared" si="5"/>
        <v>0</v>
      </c>
      <c r="I63" s="16">
        <f>TRUNC('일위대가목록-MF'!G17,0)</f>
        <v>0</v>
      </c>
      <c r="J63" s="16">
        <f t="shared" si="6"/>
        <v>0</v>
      </c>
      <c r="K63" s="16">
        <f t="shared" si="7"/>
        <v>0</v>
      </c>
      <c r="L63" s="16">
        <f t="shared" si="7"/>
        <v>0</v>
      </c>
      <c r="M63" s="138" t="s">
        <v>255</v>
      </c>
      <c r="N63" s="69" t="s">
        <v>874</v>
      </c>
      <c r="O63" s="69" t="s">
        <v>19</v>
      </c>
      <c r="P63" s="69" t="s">
        <v>19</v>
      </c>
      <c r="Q63" s="69" t="s">
        <v>37</v>
      </c>
      <c r="R63" s="69" t="s">
        <v>186</v>
      </c>
      <c r="S63" s="69" t="s">
        <v>185</v>
      </c>
      <c r="T63" s="69" t="s">
        <v>185</v>
      </c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  <c r="AO63" s="70"/>
      <c r="AP63" s="70"/>
      <c r="AQ63" s="70"/>
      <c r="AR63" s="69" t="s">
        <v>19</v>
      </c>
      <c r="AS63" s="69" t="s">
        <v>19</v>
      </c>
      <c r="AT63" s="70"/>
      <c r="AU63" s="69" t="s">
        <v>875</v>
      </c>
      <c r="AV63" s="70">
        <v>72</v>
      </c>
    </row>
    <row r="64" spans="1:48" ht="30" customHeight="1">
      <c r="A64" s="138" t="s">
        <v>239</v>
      </c>
      <c r="B64" s="138" t="s">
        <v>240</v>
      </c>
      <c r="C64" s="138" t="s">
        <v>184</v>
      </c>
      <c r="D64" s="68">
        <v>96</v>
      </c>
      <c r="E64" s="16">
        <f>TRUNC('일위대가목록-MF'!E4,0)</f>
        <v>0</v>
      </c>
      <c r="F64" s="16">
        <f t="shared" si="4"/>
        <v>0</v>
      </c>
      <c r="G64" s="16">
        <f>TRUNC('일위대가목록-MF'!F4,0)</f>
        <v>0</v>
      </c>
      <c r="H64" s="16">
        <f t="shared" si="5"/>
        <v>0</v>
      </c>
      <c r="I64" s="16">
        <f>TRUNC('일위대가목록-MF'!G4,0)</f>
        <v>0</v>
      </c>
      <c r="J64" s="16">
        <f t="shared" si="6"/>
        <v>0</v>
      </c>
      <c r="K64" s="16">
        <f t="shared" si="7"/>
        <v>0</v>
      </c>
      <c r="L64" s="16">
        <f t="shared" si="7"/>
        <v>0</v>
      </c>
      <c r="M64" s="138" t="s">
        <v>195</v>
      </c>
      <c r="N64" s="69" t="s">
        <v>801</v>
      </c>
      <c r="O64" s="69" t="s">
        <v>19</v>
      </c>
      <c r="P64" s="69" t="s">
        <v>19</v>
      </c>
      <c r="Q64" s="69" t="s">
        <v>37</v>
      </c>
      <c r="R64" s="69" t="s">
        <v>186</v>
      </c>
      <c r="S64" s="69" t="s">
        <v>185</v>
      </c>
      <c r="T64" s="69" t="s">
        <v>185</v>
      </c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70"/>
      <c r="AR64" s="69" t="s">
        <v>19</v>
      </c>
      <c r="AS64" s="69" t="s">
        <v>19</v>
      </c>
      <c r="AT64" s="70"/>
      <c r="AU64" s="69" t="s">
        <v>876</v>
      </c>
      <c r="AV64" s="70">
        <v>73</v>
      </c>
    </row>
    <row r="65" spans="1:48" ht="30" customHeight="1">
      <c r="A65" s="138" t="s">
        <v>752</v>
      </c>
      <c r="B65" s="138" t="s">
        <v>19</v>
      </c>
      <c r="C65" s="138" t="s">
        <v>291</v>
      </c>
      <c r="D65" s="68">
        <v>96</v>
      </c>
      <c r="E65" s="16">
        <f>TRUNC('일위대가목록-MF'!E5,0)</f>
        <v>0</v>
      </c>
      <c r="F65" s="16">
        <f t="shared" si="4"/>
        <v>0</v>
      </c>
      <c r="G65" s="16">
        <f>TRUNC('일위대가목록-MF'!F5,0)</f>
        <v>0</v>
      </c>
      <c r="H65" s="16">
        <f t="shared" si="5"/>
        <v>0</v>
      </c>
      <c r="I65" s="16">
        <f>TRUNC('일위대가목록-MF'!G5,0)</f>
        <v>0</v>
      </c>
      <c r="J65" s="16">
        <f t="shared" si="6"/>
        <v>0</v>
      </c>
      <c r="K65" s="16">
        <f t="shared" si="7"/>
        <v>0</v>
      </c>
      <c r="L65" s="16">
        <f t="shared" si="7"/>
        <v>0</v>
      </c>
      <c r="M65" s="138" t="s">
        <v>197</v>
      </c>
      <c r="N65" s="69" t="s">
        <v>803</v>
      </c>
      <c r="O65" s="69" t="s">
        <v>19</v>
      </c>
      <c r="P65" s="69" t="s">
        <v>19</v>
      </c>
      <c r="Q65" s="69" t="s">
        <v>37</v>
      </c>
      <c r="R65" s="69" t="s">
        <v>186</v>
      </c>
      <c r="S65" s="69" t="s">
        <v>185</v>
      </c>
      <c r="T65" s="69" t="s">
        <v>185</v>
      </c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  <c r="AO65" s="70"/>
      <c r="AP65" s="70"/>
      <c r="AQ65" s="70"/>
      <c r="AR65" s="69" t="s">
        <v>19</v>
      </c>
      <c r="AS65" s="69" t="s">
        <v>19</v>
      </c>
      <c r="AT65" s="70"/>
      <c r="AU65" s="69" t="s">
        <v>877</v>
      </c>
      <c r="AV65" s="70">
        <v>144</v>
      </c>
    </row>
    <row r="66" spans="1:48" ht="30" customHeight="1">
      <c r="A66" s="138" t="s">
        <v>242</v>
      </c>
      <c r="B66" s="138" t="s">
        <v>243</v>
      </c>
      <c r="C66" s="138" t="s">
        <v>244</v>
      </c>
      <c r="D66" s="68">
        <f>'공량산출근거서-MF'!K28</f>
        <v>10</v>
      </c>
      <c r="E66" s="16">
        <f>TRUNC('단가대비표-MF'!O69,0)</f>
        <v>0</v>
      </c>
      <c r="F66" s="16">
        <f t="shared" si="4"/>
        <v>0</v>
      </c>
      <c r="G66" s="16">
        <f>TRUNC('단가대비표-MF'!P69,0)</f>
        <v>0</v>
      </c>
      <c r="H66" s="16">
        <f t="shared" si="5"/>
        <v>0</v>
      </c>
      <c r="I66" s="16">
        <f>TRUNC('단가대비표-MF'!V69,0)</f>
        <v>0</v>
      </c>
      <c r="J66" s="16">
        <f t="shared" si="6"/>
        <v>0</v>
      </c>
      <c r="K66" s="16">
        <f t="shared" si="7"/>
        <v>0</v>
      </c>
      <c r="L66" s="16">
        <f t="shared" si="7"/>
        <v>0</v>
      </c>
      <c r="M66" s="138" t="s">
        <v>19</v>
      </c>
      <c r="N66" s="69" t="s">
        <v>805</v>
      </c>
      <c r="O66" s="69" t="s">
        <v>19</v>
      </c>
      <c r="P66" s="69" t="s">
        <v>19</v>
      </c>
      <c r="Q66" s="69" t="s">
        <v>37</v>
      </c>
      <c r="R66" s="69" t="s">
        <v>185</v>
      </c>
      <c r="S66" s="69" t="s">
        <v>185</v>
      </c>
      <c r="T66" s="69" t="s">
        <v>186</v>
      </c>
      <c r="U66" s="70"/>
      <c r="V66" s="70"/>
      <c r="W66" s="70"/>
      <c r="X66" s="70"/>
      <c r="Y66" s="70">
        <v>2</v>
      </c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  <c r="AK66" s="70"/>
      <c r="AL66" s="70"/>
      <c r="AM66" s="70"/>
      <c r="AN66" s="70"/>
      <c r="AO66" s="70"/>
      <c r="AP66" s="70"/>
      <c r="AQ66" s="70"/>
      <c r="AR66" s="69" t="s">
        <v>19</v>
      </c>
      <c r="AS66" s="69" t="s">
        <v>19</v>
      </c>
      <c r="AT66" s="70"/>
      <c r="AU66" s="69" t="s">
        <v>878</v>
      </c>
      <c r="AV66" s="70">
        <v>159</v>
      </c>
    </row>
    <row r="67" spans="1:48" ht="30" customHeight="1">
      <c r="A67" s="138" t="s">
        <v>245</v>
      </c>
      <c r="B67" s="138" t="s">
        <v>243</v>
      </c>
      <c r="C67" s="138" t="s">
        <v>244</v>
      </c>
      <c r="D67" s="68">
        <f>'공량산출근거서-MF'!K29</f>
        <v>26</v>
      </c>
      <c r="E67" s="16">
        <f>TRUNC('단가대비표-MF'!O73,0)</f>
        <v>0</v>
      </c>
      <c r="F67" s="16">
        <f t="shared" si="4"/>
        <v>0</v>
      </c>
      <c r="G67" s="16">
        <f>TRUNC('단가대비표-MF'!P73,0)</f>
        <v>0</v>
      </c>
      <c r="H67" s="16">
        <f t="shared" si="5"/>
        <v>0</v>
      </c>
      <c r="I67" s="16">
        <f>TRUNC('단가대비표-MF'!V73,0)</f>
        <v>0</v>
      </c>
      <c r="J67" s="16">
        <f t="shared" si="6"/>
        <v>0</v>
      </c>
      <c r="K67" s="16">
        <f t="shared" si="7"/>
        <v>0</v>
      </c>
      <c r="L67" s="16">
        <f t="shared" si="7"/>
        <v>0</v>
      </c>
      <c r="M67" s="138" t="s">
        <v>19</v>
      </c>
      <c r="N67" s="69" t="s">
        <v>807</v>
      </c>
      <c r="O67" s="69" t="s">
        <v>19</v>
      </c>
      <c r="P67" s="69" t="s">
        <v>19</v>
      </c>
      <c r="Q67" s="69" t="s">
        <v>37</v>
      </c>
      <c r="R67" s="69" t="s">
        <v>185</v>
      </c>
      <c r="S67" s="69" t="s">
        <v>185</v>
      </c>
      <c r="T67" s="69" t="s">
        <v>186</v>
      </c>
      <c r="U67" s="70"/>
      <c r="V67" s="70"/>
      <c r="W67" s="70"/>
      <c r="X67" s="70"/>
      <c r="Y67" s="70">
        <v>2</v>
      </c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  <c r="AO67" s="70"/>
      <c r="AP67" s="70"/>
      <c r="AQ67" s="70"/>
      <c r="AR67" s="69" t="s">
        <v>19</v>
      </c>
      <c r="AS67" s="69" t="s">
        <v>19</v>
      </c>
      <c r="AT67" s="70"/>
      <c r="AU67" s="69" t="s">
        <v>879</v>
      </c>
      <c r="AV67" s="70">
        <v>160</v>
      </c>
    </row>
    <row r="68" spans="1:48" ht="30" customHeight="1">
      <c r="A68" s="138" t="s">
        <v>246</v>
      </c>
      <c r="B68" s="138" t="s">
        <v>247</v>
      </c>
      <c r="C68" s="138" t="s">
        <v>192</v>
      </c>
      <c r="D68" s="68">
        <v>1</v>
      </c>
      <c r="E68" s="16">
        <f>ROUNDDOWN(SUMIF(Y29:Y68, RIGHTB(N68, 1), H29:H68)*W68, 0)</f>
        <v>0</v>
      </c>
      <c r="F68" s="16">
        <f t="shared" si="4"/>
        <v>0</v>
      </c>
      <c r="G68" s="16">
        <v>0</v>
      </c>
      <c r="H68" s="16">
        <f t="shared" si="5"/>
        <v>0</v>
      </c>
      <c r="I68" s="16">
        <v>0</v>
      </c>
      <c r="J68" s="16">
        <f t="shared" si="6"/>
        <v>0</v>
      </c>
      <c r="K68" s="16">
        <f t="shared" si="7"/>
        <v>0</v>
      </c>
      <c r="L68" s="16">
        <f t="shared" si="7"/>
        <v>0</v>
      </c>
      <c r="M68" s="138" t="s">
        <v>19</v>
      </c>
      <c r="N68" s="69" t="s">
        <v>880</v>
      </c>
      <c r="O68" s="69" t="s">
        <v>19</v>
      </c>
      <c r="P68" s="69" t="s">
        <v>19</v>
      </c>
      <c r="Q68" s="69" t="s">
        <v>37</v>
      </c>
      <c r="R68" s="69" t="s">
        <v>185</v>
      </c>
      <c r="S68" s="69" t="s">
        <v>185</v>
      </c>
      <c r="T68" s="69" t="s">
        <v>185</v>
      </c>
      <c r="U68" s="70">
        <v>1</v>
      </c>
      <c r="V68" s="70">
        <v>0</v>
      </c>
      <c r="W68" s="70">
        <v>0.02</v>
      </c>
      <c r="X68" s="70"/>
      <c r="Y68" s="70"/>
      <c r="Z68" s="70"/>
      <c r="AA68" s="70"/>
      <c r="AB68" s="70"/>
      <c r="AC68" s="70"/>
      <c r="AD68" s="70"/>
      <c r="AE68" s="70"/>
      <c r="AF68" s="70"/>
      <c r="AG68" s="70"/>
      <c r="AH68" s="70"/>
      <c r="AI68" s="70"/>
      <c r="AJ68" s="70"/>
      <c r="AK68" s="70"/>
      <c r="AL68" s="70"/>
      <c r="AM68" s="70"/>
      <c r="AN68" s="70"/>
      <c r="AO68" s="70"/>
      <c r="AP68" s="70"/>
      <c r="AQ68" s="70"/>
      <c r="AR68" s="69" t="s">
        <v>19</v>
      </c>
      <c r="AS68" s="69" t="s">
        <v>19</v>
      </c>
      <c r="AT68" s="70"/>
      <c r="AU68" s="69" t="s">
        <v>881</v>
      </c>
      <c r="AV68" s="70">
        <v>165</v>
      </c>
    </row>
    <row r="69" spans="1:48" ht="30" customHeight="1">
      <c r="A69" s="68"/>
      <c r="B69" s="68"/>
      <c r="C69" s="68"/>
      <c r="D69" s="68"/>
      <c r="E69" s="16"/>
      <c r="F69" s="16"/>
      <c r="G69" s="16"/>
      <c r="H69" s="16"/>
      <c r="I69" s="16"/>
      <c r="J69" s="16"/>
      <c r="K69" s="16"/>
      <c r="L69" s="16"/>
      <c r="M69" s="68"/>
      <c r="Q69" s="135" t="s">
        <v>37</v>
      </c>
    </row>
    <row r="70" spans="1:48" ht="30" customHeight="1">
      <c r="A70" s="68"/>
      <c r="B70" s="68"/>
      <c r="C70" s="68"/>
      <c r="D70" s="68"/>
      <c r="E70" s="16"/>
      <c r="F70" s="16"/>
      <c r="G70" s="16"/>
      <c r="H70" s="16"/>
      <c r="I70" s="16"/>
      <c r="J70" s="16"/>
      <c r="K70" s="16"/>
      <c r="L70" s="16"/>
      <c r="M70" s="68"/>
      <c r="Q70" s="135" t="s">
        <v>37</v>
      </c>
    </row>
    <row r="71" spans="1:48" ht="30" customHeight="1">
      <c r="A71" s="68"/>
      <c r="B71" s="68"/>
      <c r="C71" s="68"/>
      <c r="D71" s="68"/>
      <c r="E71" s="16"/>
      <c r="F71" s="16"/>
      <c r="G71" s="16"/>
      <c r="H71" s="16"/>
      <c r="I71" s="16"/>
      <c r="J71" s="16"/>
      <c r="K71" s="16"/>
      <c r="L71" s="16"/>
      <c r="M71" s="68"/>
      <c r="Q71" s="135" t="s">
        <v>37</v>
      </c>
    </row>
    <row r="72" spans="1:48" ht="30" customHeight="1">
      <c r="A72" s="68"/>
      <c r="B72" s="68"/>
      <c r="C72" s="68"/>
      <c r="D72" s="68"/>
      <c r="E72" s="16"/>
      <c r="F72" s="16"/>
      <c r="G72" s="16"/>
      <c r="H72" s="16"/>
      <c r="I72" s="16"/>
      <c r="J72" s="16"/>
      <c r="K72" s="16"/>
      <c r="L72" s="16"/>
      <c r="M72" s="68"/>
      <c r="Q72" s="135" t="s">
        <v>37</v>
      </c>
    </row>
    <row r="73" spans="1:48" ht="30" customHeight="1">
      <c r="A73" s="68"/>
      <c r="B73" s="68"/>
      <c r="C73" s="68"/>
      <c r="D73" s="68"/>
      <c r="E73" s="16"/>
      <c r="F73" s="16"/>
      <c r="G73" s="16"/>
      <c r="H73" s="16"/>
      <c r="I73" s="16"/>
      <c r="J73" s="16"/>
      <c r="K73" s="16"/>
      <c r="L73" s="16"/>
      <c r="M73" s="68"/>
      <c r="Q73" s="135" t="s">
        <v>37</v>
      </c>
    </row>
    <row r="74" spans="1:48" ht="30" customHeight="1">
      <c r="A74" s="68"/>
      <c r="B74" s="68"/>
      <c r="C74" s="68"/>
      <c r="D74" s="68"/>
      <c r="E74" s="16"/>
      <c r="F74" s="16"/>
      <c r="G74" s="16"/>
      <c r="H74" s="16"/>
      <c r="I74" s="16"/>
      <c r="J74" s="16"/>
      <c r="K74" s="16"/>
      <c r="L74" s="16"/>
      <c r="M74" s="68"/>
      <c r="Q74" s="135" t="s">
        <v>37</v>
      </c>
    </row>
    <row r="75" spans="1:48" ht="30" customHeight="1">
      <c r="A75" s="138" t="s">
        <v>25</v>
      </c>
      <c r="B75" s="68"/>
      <c r="C75" s="68"/>
      <c r="D75" s="68"/>
      <c r="E75" s="16"/>
      <c r="F75" s="16">
        <f>SUMIF(Q29:Q74,"0102",F29:F74)</f>
        <v>0</v>
      </c>
      <c r="G75" s="16"/>
      <c r="H75" s="16">
        <f>SUMIF(Q29:Q74,"0102",H29:H74)</f>
        <v>0</v>
      </c>
      <c r="I75" s="16"/>
      <c r="J75" s="16">
        <f>SUMIF(Q29:Q74,"0102",J29:J74)</f>
        <v>0</v>
      </c>
      <c r="K75" s="16"/>
      <c r="L75" s="16">
        <f>SUMIF(Q29:Q74,"0102",L29:L74)</f>
        <v>0</v>
      </c>
      <c r="M75" s="68"/>
      <c r="N75" t="s">
        <v>248</v>
      </c>
    </row>
    <row r="76" spans="1:48" ht="30" customHeight="1">
      <c r="A76" s="138" t="s">
        <v>149</v>
      </c>
      <c r="B76" s="138"/>
      <c r="C76" s="68"/>
      <c r="D76" s="68"/>
      <c r="E76" s="16"/>
      <c r="F76" s="16"/>
      <c r="G76" s="16"/>
      <c r="H76" s="16"/>
      <c r="I76" s="16"/>
      <c r="J76" s="16"/>
      <c r="K76" s="16"/>
      <c r="L76" s="16"/>
      <c r="M76" s="68"/>
      <c r="N76" s="70"/>
      <c r="O76" s="70"/>
      <c r="P76" s="70"/>
      <c r="Q76" s="69" t="s">
        <v>150</v>
      </c>
      <c r="R76" s="70"/>
      <c r="S76" s="70"/>
      <c r="T76" s="70"/>
      <c r="U76" s="70"/>
      <c r="V76" s="70"/>
      <c r="W76" s="70"/>
      <c r="X76" s="70"/>
      <c r="Y76" s="70"/>
      <c r="Z76" s="70"/>
      <c r="AA76" s="70"/>
      <c r="AB76" s="70"/>
      <c r="AC76" s="70"/>
      <c r="AD76" s="70"/>
      <c r="AE76" s="70"/>
      <c r="AF76" s="70"/>
      <c r="AG76" s="70"/>
      <c r="AH76" s="70"/>
      <c r="AI76" s="70"/>
      <c r="AJ76" s="70"/>
      <c r="AK76" s="70"/>
      <c r="AL76" s="70"/>
      <c r="AM76" s="70"/>
      <c r="AN76" s="70"/>
      <c r="AO76" s="70"/>
      <c r="AP76" s="70"/>
      <c r="AQ76" s="70"/>
      <c r="AR76" s="70"/>
      <c r="AS76" s="70"/>
      <c r="AT76" s="70"/>
      <c r="AU76" s="70"/>
      <c r="AV76" s="70"/>
    </row>
    <row r="77" spans="1:48" ht="30" customHeight="1">
      <c r="A77" s="138" t="s">
        <v>182</v>
      </c>
      <c r="B77" s="138" t="s">
        <v>252</v>
      </c>
      <c r="C77" s="138" t="s">
        <v>184</v>
      </c>
      <c r="D77" s="68">
        <v>28</v>
      </c>
      <c r="E77" s="16">
        <f>TRUNC('단가대비표-MF'!O34,0)</f>
        <v>0</v>
      </c>
      <c r="F77" s="16">
        <f t="shared" ref="F77:F130" si="8">TRUNC(E77*D77, 0)</f>
        <v>0</v>
      </c>
      <c r="G77" s="16">
        <f>TRUNC('단가대비표-MF'!P34,0)</f>
        <v>0</v>
      </c>
      <c r="H77" s="16">
        <f t="shared" ref="H77:H130" si="9">TRUNC(G77*D77, 0)</f>
        <v>0</v>
      </c>
      <c r="I77" s="16">
        <f>TRUNC('단가대비표-MF'!V34,0)</f>
        <v>0</v>
      </c>
      <c r="J77" s="16">
        <f t="shared" ref="J77:J130" si="10">TRUNC(I77*D77, 0)</f>
        <v>0</v>
      </c>
      <c r="K77" s="16">
        <f t="shared" ref="K77:L108" si="11">TRUNC(E77+G77+I77, 0)</f>
        <v>0</v>
      </c>
      <c r="L77" s="16">
        <f t="shared" si="11"/>
        <v>0</v>
      </c>
      <c r="M77" s="138" t="s">
        <v>19</v>
      </c>
      <c r="N77" s="69" t="s">
        <v>882</v>
      </c>
      <c r="O77" s="69" t="s">
        <v>19</v>
      </c>
      <c r="P77" s="69" t="s">
        <v>19</v>
      </c>
      <c r="Q77" s="69" t="s">
        <v>150</v>
      </c>
      <c r="R77" s="69" t="s">
        <v>185</v>
      </c>
      <c r="S77" s="69" t="s">
        <v>185</v>
      </c>
      <c r="T77" s="69" t="s">
        <v>186</v>
      </c>
      <c r="U77" s="70"/>
      <c r="V77" s="70"/>
      <c r="W77" s="70"/>
      <c r="X77" s="70">
        <v>1</v>
      </c>
      <c r="Y77" s="70"/>
      <c r="Z77" s="70"/>
      <c r="AA77" s="70"/>
      <c r="AB77" s="70"/>
      <c r="AC77" s="70"/>
      <c r="AD77" s="70"/>
      <c r="AE77" s="70"/>
      <c r="AF77" s="70"/>
      <c r="AG77" s="70"/>
      <c r="AH77" s="70"/>
      <c r="AI77" s="70"/>
      <c r="AJ77" s="70"/>
      <c r="AK77" s="70"/>
      <c r="AL77" s="70"/>
      <c r="AM77" s="70"/>
      <c r="AN77" s="70"/>
      <c r="AO77" s="70"/>
      <c r="AP77" s="70"/>
      <c r="AQ77" s="70"/>
      <c r="AR77" s="69" t="s">
        <v>19</v>
      </c>
      <c r="AS77" s="69" t="s">
        <v>19</v>
      </c>
      <c r="AT77" s="70"/>
      <c r="AU77" s="69" t="s">
        <v>883</v>
      </c>
      <c r="AV77" s="70">
        <v>79</v>
      </c>
    </row>
    <row r="78" spans="1:48" ht="30" customHeight="1">
      <c r="A78" s="138" t="s">
        <v>182</v>
      </c>
      <c r="B78" s="138" t="s">
        <v>253</v>
      </c>
      <c r="C78" s="138" t="s">
        <v>184</v>
      </c>
      <c r="D78" s="68">
        <v>15</v>
      </c>
      <c r="E78" s="16">
        <f>TRUNC('단가대비표-MF'!O33,0)</f>
        <v>0</v>
      </c>
      <c r="F78" s="16">
        <f t="shared" si="8"/>
        <v>0</v>
      </c>
      <c r="G78" s="16">
        <f>TRUNC('단가대비표-MF'!P33,0)</f>
        <v>0</v>
      </c>
      <c r="H78" s="16">
        <f t="shared" si="9"/>
        <v>0</v>
      </c>
      <c r="I78" s="16">
        <f>TRUNC('단가대비표-MF'!V33,0)</f>
        <v>0</v>
      </c>
      <c r="J78" s="16">
        <f t="shared" si="10"/>
        <v>0</v>
      </c>
      <c r="K78" s="16">
        <f t="shared" si="11"/>
        <v>0</v>
      </c>
      <c r="L78" s="16">
        <f t="shared" si="11"/>
        <v>0</v>
      </c>
      <c r="M78" s="138" t="s">
        <v>19</v>
      </c>
      <c r="N78" s="69" t="s">
        <v>884</v>
      </c>
      <c r="O78" s="69" t="s">
        <v>19</v>
      </c>
      <c r="P78" s="69" t="s">
        <v>19</v>
      </c>
      <c r="Q78" s="69" t="s">
        <v>150</v>
      </c>
      <c r="R78" s="69" t="s">
        <v>185</v>
      </c>
      <c r="S78" s="69" t="s">
        <v>185</v>
      </c>
      <c r="T78" s="69" t="s">
        <v>186</v>
      </c>
      <c r="U78" s="70"/>
      <c r="V78" s="70"/>
      <c r="W78" s="70"/>
      <c r="X78" s="70">
        <v>1</v>
      </c>
      <c r="Y78" s="70"/>
      <c r="Z78" s="70"/>
      <c r="AA78" s="70"/>
      <c r="AB78" s="70"/>
      <c r="AC78" s="70"/>
      <c r="AD78" s="70"/>
      <c r="AE78" s="70"/>
      <c r="AF78" s="70"/>
      <c r="AG78" s="70"/>
      <c r="AH78" s="70"/>
      <c r="AI78" s="70"/>
      <c r="AJ78" s="70"/>
      <c r="AK78" s="70"/>
      <c r="AL78" s="70"/>
      <c r="AM78" s="70"/>
      <c r="AN78" s="70"/>
      <c r="AO78" s="70"/>
      <c r="AP78" s="70"/>
      <c r="AQ78" s="70"/>
      <c r="AR78" s="69" t="s">
        <v>19</v>
      </c>
      <c r="AS78" s="69" t="s">
        <v>19</v>
      </c>
      <c r="AT78" s="70"/>
      <c r="AU78" s="69" t="s">
        <v>885</v>
      </c>
      <c r="AV78" s="70">
        <v>80</v>
      </c>
    </row>
    <row r="79" spans="1:48" ht="30" customHeight="1">
      <c r="A79" s="138" t="s">
        <v>182</v>
      </c>
      <c r="B79" s="138" t="s">
        <v>183</v>
      </c>
      <c r="C79" s="138" t="s">
        <v>184</v>
      </c>
      <c r="D79" s="68">
        <v>16</v>
      </c>
      <c r="E79" s="16">
        <f>TRUNC('단가대비표-MF'!O32,0)</f>
        <v>0</v>
      </c>
      <c r="F79" s="16">
        <f t="shared" si="8"/>
        <v>0</v>
      </c>
      <c r="G79" s="16">
        <f>TRUNC('단가대비표-MF'!P32,0)</f>
        <v>0</v>
      </c>
      <c r="H79" s="16">
        <f t="shared" si="9"/>
        <v>0</v>
      </c>
      <c r="I79" s="16">
        <f>TRUNC('단가대비표-MF'!V32,0)</f>
        <v>0</v>
      </c>
      <c r="J79" s="16">
        <f t="shared" si="10"/>
        <v>0</v>
      </c>
      <c r="K79" s="16">
        <f t="shared" si="11"/>
        <v>0</v>
      </c>
      <c r="L79" s="16">
        <f t="shared" si="11"/>
        <v>0</v>
      </c>
      <c r="M79" s="138" t="s">
        <v>19</v>
      </c>
      <c r="N79" s="69" t="s">
        <v>811</v>
      </c>
      <c r="O79" s="69" t="s">
        <v>19</v>
      </c>
      <c r="P79" s="69" t="s">
        <v>19</v>
      </c>
      <c r="Q79" s="69" t="s">
        <v>150</v>
      </c>
      <c r="R79" s="69" t="s">
        <v>185</v>
      </c>
      <c r="S79" s="69" t="s">
        <v>185</v>
      </c>
      <c r="T79" s="69" t="s">
        <v>186</v>
      </c>
      <c r="U79" s="70"/>
      <c r="V79" s="70"/>
      <c r="W79" s="70"/>
      <c r="X79" s="70">
        <v>1</v>
      </c>
      <c r="Y79" s="70"/>
      <c r="Z79" s="70"/>
      <c r="AA79" s="70"/>
      <c r="AB79" s="70"/>
      <c r="AC79" s="70"/>
      <c r="AD79" s="70"/>
      <c r="AE79" s="70"/>
      <c r="AF79" s="70"/>
      <c r="AG79" s="70"/>
      <c r="AH79" s="70"/>
      <c r="AI79" s="70"/>
      <c r="AJ79" s="70"/>
      <c r="AK79" s="70"/>
      <c r="AL79" s="70"/>
      <c r="AM79" s="70"/>
      <c r="AN79" s="70"/>
      <c r="AO79" s="70"/>
      <c r="AP79" s="70"/>
      <c r="AQ79" s="70"/>
      <c r="AR79" s="69" t="s">
        <v>19</v>
      </c>
      <c r="AS79" s="69" t="s">
        <v>19</v>
      </c>
      <c r="AT79" s="70"/>
      <c r="AU79" s="69" t="s">
        <v>886</v>
      </c>
      <c r="AV79" s="70">
        <v>75</v>
      </c>
    </row>
    <row r="80" spans="1:48" ht="30" customHeight="1">
      <c r="A80" s="138" t="s">
        <v>182</v>
      </c>
      <c r="B80" s="138" t="s">
        <v>187</v>
      </c>
      <c r="C80" s="138" t="s">
        <v>184</v>
      </c>
      <c r="D80" s="68">
        <v>2</v>
      </c>
      <c r="E80" s="16">
        <f>TRUNC('단가대비표-MF'!O31,0)</f>
        <v>0</v>
      </c>
      <c r="F80" s="16">
        <f t="shared" si="8"/>
        <v>0</v>
      </c>
      <c r="G80" s="16">
        <f>TRUNC('단가대비표-MF'!P31,0)</f>
        <v>0</v>
      </c>
      <c r="H80" s="16">
        <f t="shared" si="9"/>
        <v>0</v>
      </c>
      <c r="I80" s="16">
        <f>TRUNC('단가대비표-MF'!V31,0)</f>
        <v>0</v>
      </c>
      <c r="J80" s="16">
        <f t="shared" si="10"/>
        <v>0</v>
      </c>
      <c r="K80" s="16">
        <f t="shared" si="11"/>
        <v>0</v>
      </c>
      <c r="L80" s="16">
        <f t="shared" si="11"/>
        <v>0</v>
      </c>
      <c r="M80" s="138" t="s">
        <v>19</v>
      </c>
      <c r="N80" s="69" t="s">
        <v>813</v>
      </c>
      <c r="O80" s="69" t="s">
        <v>19</v>
      </c>
      <c r="P80" s="69" t="s">
        <v>19</v>
      </c>
      <c r="Q80" s="69" t="s">
        <v>150</v>
      </c>
      <c r="R80" s="69" t="s">
        <v>185</v>
      </c>
      <c r="S80" s="69" t="s">
        <v>185</v>
      </c>
      <c r="T80" s="69" t="s">
        <v>186</v>
      </c>
      <c r="U80" s="70"/>
      <c r="V80" s="70"/>
      <c r="W80" s="70"/>
      <c r="X80" s="70">
        <v>1</v>
      </c>
      <c r="Y80" s="70"/>
      <c r="Z80" s="70"/>
      <c r="AA80" s="70"/>
      <c r="AB80" s="70"/>
      <c r="AC80" s="70"/>
      <c r="AD80" s="70"/>
      <c r="AE80" s="70"/>
      <c r="AF80" s="70"/>
      <c r="AG80" s="70"/>
      <c r="AH80" s="70"/>
      <c r="AI80" s="70"/>
      <c r="AJ80" s="70"/>
      <c r="AK80" s="70"/>
      <c r="AL80" s="70"/>
      <c r="AM80" s="70"/>
      <c r="AN80" s="70"/>
      <c r="AO80" s="70"/>
      <c r="AP80" s="70"/>
      <c r="AQ80" s="70"/>
      <c r="AR80" s="69" t="s">
        <v>19</v>
      </c>
      <c r="AS80" s="69" t="s">
        <v>19</v>
      </c>
      <c r="AT80" s="70"/>
      <c r="AU80" s="69" t="s">
        <v>887</v>
      </c>
      <c r="AV80" s="70">
        <v>76</v>
      </c>
    </row>
    <row r="81" spans="1:48" ht="30" customHeight="1">
      <c r="A81" s="138" t="s">
        <v>182</v>
      </c>
      <c r="B81" s="138" t="s">
        <v>188</v>
      </c>
      <c r="C81" s="138" t="s">
        <v>184</v>
      </c>
      <c r="D81" s="68">
        <v>9</v>
      </c>
      <c r="E81" s="16">
        <f>TRUNC('단가대비표-MF'!O30,0)</f>
        <v>0</v>
      </c>
      <c r="F81" s="16">
        <f t="shared" si="8"/>
        <v>0</v>
      </c>
      <c r="G81" s="16">
        <f>TRUNC('단가대비표-MF'!P30,0)</f>
        <v>0</v>
      </c>
      <c r="H81" s="16">
        <f t="shared" si="9"/>
        <v>0</v>
      </c>
      <c r="I81" s="16">
        <f>TRUNC('단가대비표-MF'!V30,0)</f>
        <v>0</v>
      </c>
      <c r="J81" s="16">
        <f t="shared" si="10"/>
        <v>0</v>
      </c>
      <c r="K81" s="16">
        <f t="shared" si="11"/>
        <v>0</v>
      </c>
      <c r="L81" s="16">
        <f t="shared" si="11"/>
        <v>0</v>
      </c>
      <c r="M81" s="138" t="s">
        <v>19</v>
      </c>
      <c r="N81" s="69" t="s">
        <v>815</v>
      </c>
      <c r="O81" s="69" t="s">
        <v>19</v>
      </c>
      <c r="P81" s="69" t="s">
        <v>19</v>
      </c>
      <c r="Q81" s="69" t="s">
        <v>150</v>
      </c>
      <c r="R81" s="69" t="s">
        <v>185</v>
      </c>
      <c r="S81" s="69" t="s">
        <v>185</v>
      </c>
      <c r="T81" s="69" t="s">
        <v>186</v>
      </c>
      <c r="U81" s="70"/>
      <c r="V81" s="70"/>
      <c r="W81" s="70"/>
      <c r="X81" s="70">
        <v>1</v>
      </c>
      <c r="Y81" s="70"/>
      <c r="Z81" s="70"/>
      <c r="AA81" s="70"/>
      <c r="AB81" s="70"/>
      <c r="AC81" s="70"/>
      <c r="AD81" s="70"/>
      <c r="AE81" s="70"/>
      <c r="AF81" s="70"/>
      <c r="AG81" s="70"/>
      <c r="AH81" s="70"/>
      <c r="AI81" s="70"/>
      <c r="AJ81" s="70"/>
      <c r="AK81" s="70"/>
      <c r="AL81" s="70"/>
      <c r="AM81" s="70"/>
      <c r="AN81" s="70"/>
      <c r="AO81" s="70"/>
      <c r="AP81" s="70"/>
      <c r="AQ81" s="70"/>
      <c r="AR81" s="69" t="s">
        <v>19</v>
      </c>
      <c r="AS81" s="69" t="s">
        <v>19</v>
      </c>
      <c r="AT81" s="70"/>
      <c r="AU81" s="69" t="s">
        <v>888</v>
      </c>
      <c r="AV81" s="70">
        <v>77</v>
      </c>
    </row>
    <row r="82" spans="1:48" ht="30" customHeight="1">
      <c r="A82" s="138" t="s">
        <v>182</v>
      </c>
      <c r="B82" s="138" t="s">
        <v>189</v>
      </c>
      <c r="C82" s="138" t="s">
        <v>184</v>
      </c>
      <c r="D82" s="68">
        <v>126</v>
      </c>
      <c r="E82" s="16">
        <f>TRUNC('단가대비표-MF'!O29,0)</f>
        <v>0</v>
      </c>
      <c r="F82" s="16">
        <f t="shared" si="8"/>
        <v>0</v>
      </c>
      <c r="G82" s="16">
        <f>TRUNC('단가대비표-MF'!P29,0)</f>
        <v>0</v>
      </c>
      <c r="H82" s="16">
        <f t="shared" si="9"/>
        <v>0</v>
      </c>
      <c r="I82" s="16">
        <f>TRUNC('단가대비표-MF'!V29,0)</f>
        <v>0</v>
      </c>
      <c r="J82" s="16">
        <f t="shared" si="10"/>
        <v>0</v>
      </c>
      <c r="K82" s="16">
        <f t="shared" si="11"/>
        <v>0</v>
      </c>
      <c r="L82" s="16">
        <f t="shared" si="11"/>
        <v>0</v>
      </c>
      <c r="M82" s="138" t="s">
        <v>19</v>
      </c>
      <c r="N82" s="69" t="s">
        <v>817</v>
      </c>
      <c r="O82" s="69" t="s">
        <v>19</v>
      </c>
      <c r="P82" s="69" t="s">
        <v>19</v>
      </c>
      <c r="Q82" s="69" t="s">
        <v>150</v>
      </c>
      <c r="R82" s="69" t="s">
        <v>185</v>
      </c>
      <c r="S82" s="69" t="s">
        <v>185</v>
      </c>
      <c r="T82" s="69" t="s">
        <v>186</v>
      </c>
      <c r="U82" s="70"/>
      <c r="V82" s="70"/>
      <c r="W82" s="70"/>
      <c r="X82" s="70">
        <v>1</v>
      </c>
      <c r="Y82" s="70"/>
      <c r="Z82" s="70"/>
      <c r="AA82" s="70"/>
      <c r="AB82" s="70"/>
      <c r="AC82" s="70"/>
      <c r="AD82" s="70"/>
      <c r="AE82" s="70"/>
      <c r="AF82" s="70"/>
      <c r="AG82" s="70"/>
      <c r="AH82" s="70"/>
      <c r="AI82" s="70"/>
      <c r="AJ82" s="70"/>
      <c r="AK82" s="70"/>
      <c r="AL82" s="70"/>
      <c r="AM82" s="70"/>
      <c r="AN82" s="70"/>
      <c r="AO82" s="70"/>
      <c r="AP82" s="70"/>
      <c r="AQ82" s="70"/>
      <c r="AR82" s="69" t="s">
        <v>19</v>
      </c>
      <c r="AS82" s="69" t="s">
        <v>19</v>
      </c>
      <c r="AT82" s="70"/>
      <c r="AU82" s="69" t="s">
        <v>889</v>
      </c>
      <c r="AV82" s="70">
        <v>78</v>
      </c>
    </row>
    <row r="83" spans="1:48" ht="30" customHeight="1">
      <c r="A83" s="138" t="s">
        <v>190</v>
      </c>
      <c r="B83" s="138" t="s">
        <v>191</v>
      </c>
      <c r="C83" s="138" t="s">
        <v>192</v>
      </c>
      <c r="D83" s="68">
        <v>1</v>
      </c>
      <c r="E83" s="16">
        <f>ROUNDDOWN(SUMIF(X77:X130, RIGHTB(N83, 1), F77:F130)*W83, 0)</f>
        <v>0</v>
      </c>
      <c r="F83" s="16">
        <f t="shared" si="8"/>
        <v>0</v>
      </c>
      <c r="G83" s="16">
        <v>0</v>
      </c>
      <c r="H83" s="16">
        <f t="shared" si="9"/>
        <v>0</v>
      </c>
      <c r="I83" s="16">
        <v>0</v>
      </c>
      <c r="J83" s="16">
        <f t="shared" si="10"/>
        <v>0</v>
      </c>
      <c r="K83" s="16">
        <f t="shared" si="11"/>
        <v>0</v>
      </c>
      <c r="L83" s="16">
        <f t="shared" si="11"/>
        <v>0</v>
      </c>
      <c r="M83" s="138" t="s">
        <v>19</v>
      </c>
      <c r="N83" s="69" t="s">
        <v>809</v>
      </c>
      <c r="O83" s="69" t="s">
        <v>19</v>
      </c>
      <c r="P83" s="69" t="s">
        <v>19</v>
      </c>
      <c r="Q83" s="69" t="s">
        <v>150</v>
      </c>
      <c r="R83" s="69" t="s">
        <v>185</v>
      </c>
      <c r="S83" s="69" t="s">
        <v>185</v>
      </c>
      <c r="T83" s="69" t="s">
        <v>185</v>
      </c>
      <c r="U83" s="70">
        <v>0</v>
      </c>
      <c r="V83" s="70">
        <v>0</v>
      </c>
      <c r="W83" s="70">
        <v>0.03</v>
      </c>
      <c r="X83" s="70"/>
      <c r="Y83" s="70"/>
      <c r="Z83" s="70"/>
      <c r="AA83" s="70"/>
      <c r="AB83" s="70"/>
      <c r="AC83" s="70"/>
      <c r="AD83" s="70"/>
      <c r="AE83" s="70"/>
      <c r="AF83" s="70"/>
      <c r="AG83" s="70"/>
      <c r="AH83" s="70"/>
      <c r="AI83" s="70"/>
      <c r="AJ83" s="70"/>
      <c r="AK83" s="70"/>
      <c r="AL83" s="70"/>
      <c r="AM83" s="70"/>
      <c r="AN83" s="70"/>
      <c r="AO83" s="70"/>
      <c r="AP83" s="70"/>
      <c r="AQ83" s="70"/>
      <c r="AR83" s="69" t="s">
        <v>19</v>
      </c>
      <c r="AS83" s="69" t="s">
        <v>19</v>
      </c>
      <c r="AT83" s="70"/>
      <c r="AU83" s="69" t="s">
        <v>890</v>
      </c>
      <c r="AV83" s="70">
        <v>166</v>
      </c>
    </row>
    <row r="84" spans="1:48" ht="30" customHeight="1">
      <c r="A84" s="138" t="s">
        <v>193</v>
      </c>
      <c r="B84" s="138" t="s">
        <v>254</v>
      </c>
      <c r="C84" s="138" t="s">
        <v>184</v>
      </c>
      <c r="D84" s="68">
        <v>26</v>
      </c>
      <c r="E84" s="16">
        <f>TRUNC('일위대가목록-MF'!E18,0)</f>
        <v>0</v>
      </c>
      <c r="F84" s="16">
        <f t="shared" si="8"/>
        <v>0</v>
      </c>
      <c r="G84" s="16">
        <f>TRUNC('일위대가목록-MF'!F18,0)</f>
        <v>0</v>
      </c>
      <c r="H84" s="16">
        <f t="shared" si="9"/>
        <v>0</v>
      </c>
      <c r="I84" s="16">
        <f>TRUNC('일위대가목록-MF'!G18,0)</f>
        <v>0</v>
      </c>
      <c r="J84" s="16">
        <f t="shared" si="10"/>
        <v>0</v>
      </c>
      <c r="K84" s="16">
        <f t="shared" si="11"/>
        <v>0</v>
      </c>
      <c r="L84" s="16">
        <f t="shared" si="11"/>
        <v>0</v>
      </c>
      <c r="M84" s="138" t="s">
        <v>257</v>
      </c>
      <c r="N84" s="69" t="s">
        <v>891</v>
      </c>
      <c r="O84" s="69" t="s">
        <v>19</v>
      </c>
      <c r="P84" s="69" t="s">
        <v>19</v>
      </c>
      <c r="Q84" s="69" t="s">
        <v>150</v>
      </c>
      <c r="R84" s="69" t="s">
        <v>186</v>
      </c>
      <c r="S84" s="69" t="s">
        <v>185</v>
      </c>
      <c r="T84" s="69" t="s">
        <v>185</v>
      </c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69" t="s">
        <v>19</v>
      </c>
      <c r="AS84" s="69" t="s">
        <v>19</v>
      </c>
      <c r="AT84" s="70"/>
      <c r="AU84" s="69" t="s">
        <v>892</v>
      </c>
      <c r="AV84" s="70">
        <v>85</v>
      </c>
    </row>
    <row r="85" spans="1:48" ht="30" customHeight="1">
      <c r="A85" s="138" t="s">
        <v>193</v>
      </c>
      <c r="B85" s="138" t="s">
        <v>256</v>
      </c>
      <c r="C85" s="138" t="s">
        <v>184</v>
      </c>
      <c r="D85" s="68">
        <v>14</v>
      </c>
      <c r="E85" s="16">
        <f>TRUNC('일위대가목록-MF'!E19,0)</f>
        <v>0</v>
      </c>
      <c r="F85" s="16">
        <f t="shared" si="8"/>
        <v>0</v>
      </c>
      <c r="G85" s="16">
        <f>TRUNC('일위대가목록-MF'!F19,0)</f>
        <v>0</v>
      </c>
      <c r="H85" s="16">
        <f t="shared" si="9"/>
        <v>0</v>
      </c>
      <c r="I85" s="16">
        <f>TRUNC('일위대가목록-MF'!G19,0)</f>
        <v>0</v>
      </c>
      <c r="J85" s="16">
        <f t="shared" si="10"/>
        <v>0</v>
      </c>
      <c r="K85" s="16">
        <f t="shared" si="11"/>
        <v>0</v>
      </c>
      <c r="L85" s="16">
        <f t="shared" si="11"/>
        <v>0</v>
      </c>
      <c r="M85" s="138" t="s">
        <v>265</v>
      </c>
      <c r="N85" s="69" t="s">
        <v>893</v>
      </c>
      <c r="O85" s="69" t="s">
        <v>19</v>
      </c>
      <c r="P85" s="69" t="s">
        <v>19</v>
      </c>
      <c r="Q85" s="69" t="s">
        <v>150</v>
      </c>
      <c r="R85" s="69" t="s">
        <v>186</v>
      </c>
      <c r="S85" s="69" t="s">
        <v>185</v>
      </c>
      <c r="T85" s="69" t="s">
        <v>185</v>
      </c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70"/>
      <c r="AI85" s="70"/>
      <c r="AJ85" s="70"/>
      <c r="AK85" s="70"/>
      <c r="AL85" s="70"/>
      <c r="AM85" s="70"/>
      <c r="AN85" s="70"/>
      <c r="AO85" s="70"/>
      <c r="AP85" s="70"/>
      <c r="AQ85" s="70"/>
      <c r="AR85" s="69" t="s">
        <v>19</v>
      </c>
      <c r="AS85" s="69" t="s">
        <v>19</v>
      </c>
      <c r="AT85" s="70"/>
      <c r="AU85" s="69" t="s">
        <v>894</v>
      </c>
      <c r="AV85" s="70">
        <v>86</v>
      </c>
    </row>
    <row r="86" spans="1:48" ht="30" customHeight="1">
      <c r="A86" s="138" t="s">
        <v>193</v>
      </c>
      <c r="B86" s="138" t="s">
        <v>194</v>
      </c>
      <c r="C86" s="138" t="s">
        <v>184</v>
      </c>
      <c r="D86" s="68">
        <v>15</v>
      </c>
      <c r="E86" s="16">
        <f>TRUNC('일위대가목록-MF'!E6,0)</f>
        <v>0</v>
      </c>
      <c r="F86" s="16">
        <f t="shared" si="8"/>
        <v>0</v>
      </c>
      <c r="G86" s="16">
        <f>TRUNC('일위대가목록-MF'!F6,0)</f>
        <v>0</v>
      </c>
      <c r="H86" s="16">
        <f t="shared" si="9"/>
        <v>0</v>
      </c>
      <c r="I86" s="16">
        <f>TRUNC('일위대가목록-MF'!G6,0)</f>
        <v>0</v>
      </c>
      <c r="J86" s="16">
        <f t="shared" si="10"/>
        <v>0</v>
      </c>
      <c r="K86" s="16">
        <f t="shared" si="11"/>
        <v>0</v>
      </c>
      <c r="L86" s="16">
        <f t="shared" si="11"/>
        <v>0</v>
      </c>
      <c r="M86" s="138" t="s">
        <v>199</v>
      </c>
      <c r="N86" s="69" t="s">
        <v>820</v>
      </c>
      <c r="O86" s="69" t="s">
        <v>19</v>
      </c>
      <c r="P86" s="69" t="s">
        <v>19</v>
      </c>
      <c r="Q86" s="69" t="s">
        <v>150</v>
      </c>
      <c r="R86" s="69" t="s">
        <v>186</v>
      </c>
      <c r="S86" s="69" t="s">
        <v>185</v>
      </c>
      <c r="T86" s="69" t="s">
        <v>185</v>
      </c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/>
      <c r="AO86" s="70"/>
      <c r="AP86" s="70"/>
      <c r="AQ86" s="70"/>
      <c r="AR86" s="69" t="s">
        <v>19</v>
      </c>
      <c r="AS86" s="69" t="s">
        <v>19</v>
      </c>
      <c r="AT86" s="70"/>
      <c r="AU86" s="69" t="s">
        <v>895</v>
      </c>
      <c r="AV86" s="70">
        <v>81</v>
      </c>
    </row>
    <row r="87" spans="1:48" ht="30" customHeight="1">
      <c r="A87" s="138" t="s">
        <v>193</v>
      </c>
      <c r="B87" s="138" t="s">
        <v>196</v>
      </c>
      <c r="C87" s="138" t="s">
        <v>184</v>
      </c>
      <c r="D87" s="68">
        <v>2</v>
      </c>
      <c r="E87" s="16">
        <f>TRUNC('일위대가목록-MF'!E7,0)</f>
        <v>0</v>
      </c>
      <c r="F87" s="16">
        <f t="shared" si="8"/>
        <v>0</v>
      </c>
      <c r="G87" s="16">
        <f>TRUNC('일위대가목록-MF'!F7,0)</f>
        <v>0</v>
      </c>
      <c r="H87" s="16">
        <f t="shared" si="9"/>
        <v>0</v>
      </c>
      <c r="I87" s="16">
        <f>TRUNC('일위대가목록-MF'!G7,0)</f>
        <v>0</v>
      </c>
      <c r="J87" s="16">
        <f t="shared" si="10"/>
        <v>0</v>
      </c>
      <c r="K87" s="16">
        <f t="shared" si="11"/>
        <v>0</v>
      </c>
      <c r="L87" s="16">
        <f t="shared" si="11"/>
        <v>0</v>
      </c>
      <c r="M87" s="138" t="s">
        <v>201</v>
      </c>
      <c r="N87" s="69" t="s">
        <v>822</v>
      </c>
      <c r="O87" s="69" t="s">
        <v>19</v>
      </c>
      <c r="P87" s="69" t="s">
        <v>19</v>
      </c>
      <c r="Q87" s="69" t="s">
        <v>150</v>
      </c>
      <c r="R87" s="69" t="s">
        <v>186</v>
      </c>
      <c r="S87" s="69" t="s">
        <v>185</v>
      </c>
      <c r="T87" s="69" t="s">
        <v>185</v>
      </c>
      <c r="U87" s="70"/>
      <c r="V87" s="70"/>
      <c r="W87" s="70"/>
      <c r="X87" s="70"/>
      <c r="Y87" s="70"/>
      <c r="Z87" s="70"/>
      <c r="AA87" s="70"/>
      <c r="AB87" s="70"/>
      <c r="AC87" s="70"/>
      <c r="AD87" s="70"/>
      <c r="AE87" s="70"/>
      <c r="AF87" s="70"/>
      <c r="AG87" s="70"/>
      <c r="AH87" s="70"/>
      <c r="AI87" s="70"/>
      <c r="AJ87" s="70"/>
      <c r="AK87" s="70"/>
      <c r="AL87" s="70"/>
      <c r="AM87" s="70"/>
      <c r="AN87" s="70"/>
      <c r="AO87" s="70"/>
      <c r="AP87" s="70"/>
      <c r="AQ87" s="70"/>
      <c r="AR87" s="69" t="s">
        <v>19</v>
      </c>
      <c r="AS87" s="69" t="s">
        <v>19</v>
      </c>
      <c r="AT87" s="70"/>
      <c r="AU87" s="69" t="s">
        <v>896</v>
      </c>
      <c r="AV87" s="70">
        <v>82</v>
      </c>
    </row>
    <row r="88" spans="1:48" ht="30" customHeight="1">
      <c r="A88" s="138" t="s">
        <v>193</v>
      </c>
      <c r="B88" s="138" t="s">
        <v>198</v>
      </c>
      <c r="C88" s="138" t="s">
        <v>184</v>
      </c>
      <c r="D88" s="68">
        <v>9</v>
      </c>
      <c r="E88" s="16">
        <f>TRUNC('일위대가목록-MF'!E8,0)</f>
        <v>0</v>
      </c>
      <c r="F88" s="16">
        <f t="shared" si="8"/>
        <v>0</v>
      </c>
      <c r="G88" s="16">
        <f>TRUNC('일위대가목록-MF'!F8,0)</f>
        <v>0</v>
      </c>
      <c r="H88" s="16">
        <f t="shared" si="9"/>
        <v>0</v>
      </c>
      <c r="I88" s="16">
        <f>TRUNC('일위대가목록-MF'!G8,0)</f>
        <v>0</v>
      </c>
      <c r="J88" s="16">
        <f t="shared" si="10"/>
        <v>0</v>
      </c>
      <c r="K88" s="16">
        <f t="shared" si="11"/>
        <v>0</v>
      </c>
      <c r="L88" s="16">
        <f t="shared" si="11"/>
        <v>0</v>
      </c>
      <c r="M88" s="138" t="s">
        <v>219</v>
      </c>
      <c r="N88" s="69" t="s">
        <v>824</v>
      </c>
      <c r="O88" s="69" t="s">
        <v>19</v>
      </c>
      <c r="P88" s="69" t="s">
        <v>19</v>
      </c>
      <c r="Q88" s="69" t="s">
        <v>150</v>
      </c>
      <c r="R88" s="69" t="s">
        <v>186</v>
      </c>
      <c r="S88" s="69" t="s">
        <v>185</v>
      </c>
      <c r="T88" s="69" t="s">
        <v>185</v>
      </c>
      <c r="U88" s="70"/>
      <c r="V88" s="70"/>
      <c r="W88" s="70"/>
      <c r="X88" s="70"/>
      <c r="Y88" s="70"/>
      <c r="Z88" s="70"/>
      <c r="AA88" s="70"/>
      <c r="AB88" s="70"/>
      <c r="AC88" s="70"/>
      <c r="AD88" s="70"/>
      <c r="AE88" s="70"/>
      <c r="AF88" s="70"/>
      <c r="AG88" s="70"/>
      <c r="AH88" s="70"/>
      <c r="AI88" s="70"/>
      <c r="AJ88" s="70"/>
      <c r="AK88" s="70"/>
      <c r="AL88" s="70"/>
      <c r="AM88" s="70"/>
      <c r="AN88" s="70"/>
      <c r="AO88" s="70"/>
      <c r="AP88" s="70"/>
      <c r="AQ88" s="70"/>
      <c r="AR88" s="69" t="s">
        <v>19</v>
      </c>
      <c r="AS88" s="69" t="s">
        <v>19</v>
      </c>
      <c r="AT88" s="70"/>
      <c r="AU88" s="69" t="s">
        <v>897</v>
      </c>
      <c r="AV88" s="70">
        <v>83</v>
      </c>
    </row>
    <row r="89" spans="1:48" ht="30" customHeight="1">
      <c r="A89" s="138" t="s">
        <v>193</v>
      </c>
      <c r="B89" s="138" t="s">
        <v>200</v>
      </c>
      <c r="C89" s="138" t="s">
        <v>184</v>
      </c>
      <c r="D89" s="68">
        <v>115</v>
      </c>
      <c r="E89" s="16">
        <f>TRUNC('일위대가목록-MF'!E9,0)</f>
        <v>0</v>
      </c>
      <c r="F89" s="16">
        <f t="shared" si="8"/>
        <v>0</v>
      </c>
      <c r="G89" s="16">
        <f>TRUNC('일위대가목록-MF'!F9,0)</f>
        <v>0</v>
      </c>
      <c r="H89" s="16">
        <f t="shared" si="9"/>
        <v>0</v>
      </c>
      <c r="I89" s="16">
        <f>TRUNC('일위대가목록-MF'!G9,0)</f>
        <v>0</v>
      </c>
      <c r="J89" s="16">
        <f t="shared" si="10"/>
        <v>0</v>
      </c>
      <c r="K89" s="16">
        <f t="shared" si="11"/>
        <v>0</v>
      </c>
      <c r="L89" s="16">
        <f t="shared" si="11"/>
        <v>0</v>
      </c>
      <c r="M89" s="138" t="s">
        <v>221</v>
      </c>
      <c r="N89" s="69" t="s">
        <v>826</v>
      </c>
      <c r="O89" s="69" t="s">
        <v>19</v>
      </c>
      <c r="P89" s="69" t="s">
        <v>19</v>
      </c>
      <c r="Q89" s="69" t="s">
        <v>150</v>
      </c>
      <c r="R89" s="69" t="s">
        <v>186</v>
      </c>
      <c r="S89" s="69" t="s">
        <v>185</v>
      </c>
      <c r="T89" s="69" t="s">
        <v>185</v>
      </c>
      <c r="U89" s="70"/>
      <c r="V89" s="70"/>
      <c r="W89" s="70"/>
      <c r="X89" s="70"/>
      <c r="Y89" s="70"/>
      <c r="Z89" s="70"/>
      <c r="AA89" s="70"/>
      <c r="AB89" s="70"/>
      <c r="AC89" s="70"/>
      <c r="AD89" s="70"/>
      <c r="AE89" s="70"/>
      <c r="AF89" s="70"/>
      <c r="AG89" s="70"/>
      <c r="AH89" s="70"/>
      <c r="AI89" s="70"/>
      <c r="AJ89" s="70"/>
      <c r="AK89" s="70"/>
      <c r="AL89" s="70"/>
      <c r="AM89" s="70"/>
      <c r="AN89" s="70"/>
      <c r="AO89" s="70"/>
      <c r="AP89" s="70"/>
      <c r="AQ89" s="70"/>
      <c r="AR89" s="69" t="s">
        <v>19</v>
      </c>
      <c r="AS89" s="69" t="s">
        <v>19</v>
      </c>
      <c r="AT89" s="70"/>
      <c r="AU89" s="69" t="s">
        <v>898</v>
      </c>
      <c r="AV89" s="70">
        <v>84</v>
      </c>
    </row>
    <row r="90" spans="1:48" ht="30" customHeight="1">
      <c r="A90" s="138" t="s">
        <v>209</v>
      </c>
      <c r="B90" s="138" t="s">
        <v>258</v>
      </c>
      <c r="C90" s="138" t="s">
        <v>204</v>
      </c>
      <c r="D90" s="68">
        <v>3</v>
      </c>
      <c r="E90" s="16">
        <f>TRUNC('단가대비표-MF'!O35,0)</f>
        <v>0</v>
      </c>
      <c r="F90" s="16">
        <f t="shared" si="8"/>
        <v>0</v>
      </c>
      <c r="G90" s="16">
        <f>TRUNC('단가대비표-MF'!P35,0)</f>
        <v>0</v>
      </c>
      <c r="H90" s="16">
        <f t="shared" si="9"/>
        <v>0</v>
      </c>
      <c r="I90" s="16">
        <f>TRUNC('단가대비표-MF'!V35,0)</f>
        <v>0</v>
      </c>
      <c r="J90" s="16">
        <f t="shared" si="10"/>
        <v>0</v>
      </c>
      <c r="K90" s="16">
        <f t="shared" si="11"/>
        <v>0</v>
      </c>
      <c r="L90" s="16">
        <f t="shared" si="11"/>
        <v>0</v>
      </c>
      <c r="M90" s="138" t="s">
        <v>19</v>
      </c>
      <c r="N90" s="69" t="s">
        <v>899</v>
      </c>
      <c r="O90" s="69" t="s">
        <v>19</v>
      </c>
      <c r="P90" s="69" t="s">
        <v>19</v>
      </c>
      <c r="Q90" s="69" t="s">
        <v>150</v>
      </c>
      <c r="R90" s="69" t="s">
        <v>185</v>
      </c>
      <c r="S90" s="69" t="s">
        <v>185</v>
      </c>
      <c r="T90" s="69" t="s">
        <v>186</v>
      </c>
      <c r="U90" s="70"/>
      <c r="V90" s="70"/>
      <c r="W90" s="70"/>
      <c r="X90" s="70"/>
      <c r="Y90" s="70"/>
      <c r="Z90" s="70"/>
      <c r="AA90" s="70"/>
      <c r="AB90" s="70"/>
      <c r="AC90" s="70"/>
      <c r="AD90" s="70"/>
      <c r="AE90" s="70"/>
      <c r="AF90" s="70"/>
      <c r="AG90" s="70"/>
      <c r="AH90" s="70"/>
      <c r="AI90" s="70"/>
      <c r="AJ90" s="70"/>
      <c r="AK90" s="70"/>
      <c r="AL90" s="70"/>
      <c r="AM90" s="70"/>
      <c r="AN90" s="70"/>
      <c r="AO90" s="70"/>
      <c r="AP90" s="70"/>
      <c r="AQ90" s="70"/>
      <c r="AR90" s="69" t="s">
        <v>19</v>
      </c>
      <c r="AS90" s="69" t="s">
        <v>19</v>
      </c>
      <c r="AT90" s="70"/>
      <c r="AU90" s="69" t="s">
        <v>900</v>
      </c>
      <c r="AV90" s="70">
        <v>88</v>
      </c>
    </row>
    <row r="91" spans="1:48" ht="30" customHeight="1">
      <c r="A91" s="138" t="s">
        <v>202</v>
      </c>
      <c r="B91" s="138" t="s">
        <v>203</v>
      </c>
      <c r="C91" s="138" t="s">
        <v>204</v>
      </c>
      <c r="D91" s="68">
        <v>3</v>
      </c>
      <c r="E91" s="16">
        <f>TRUNC('단가대비표-MF'!O46,0)</f>
        <v>0</v>
      </c>
      <c r="F91" s="16">
        <f t="shared" si="8"/>
        <v>0</v>
      </c>
      <c r="G91" s="16">
        <f>TRUNC('단가대비표-MF'!P46,0)</f>
        <v>0</v>
      </c>
      <c r="H91" s="16">
        <f t="shared" si="9"/>
        <v>0</v>
      </c>
      <c r="I91" s="16">
        <f>TRUNC('단가대비표-MF'!V46,0)</f>
        <v>0</v>
      </c>
      <c r="J91" s="16">
        <f t="shared" si="10"/>
        <v>0</v>
      </c>
      <c r="K91" s="16">
        <f t="shared" si="11"/>
        <v>0</v>
      </c>
      <c r="L91" s="16">
        <f t="shared" si="11"/>
        <v>0</v>
      </c>
      <c r="M91" s="138" t="s">
        <v>19</v>
      </c>
      <c r="N91" s="69" t="s">
        <v>828</v>
      </c>
      <c r="O91" s="69" t="s">
        <v>19</v>
      </c>
      <c r="P91" s="69" t="s">
        <v>19</v>
      </c>
      <c r="Q91" s="69" t="s">
        <v>150</v>
      </c>
      <c r="R91" s="69" t="s">
        <v>185</v>
      </c>
      <c r="S91" s="69" t="s">
        <v>185</v>
      </c>
      <c r="T91" s="69" t="s">
        <v>186</v>
      </c>
      <c r="U91" s="70"/>
      <c r="V91" s="70"/>
      <c r="W91" s="70"/>
      <c r="X91" s="70"/>
      <c r="Y91" s="70"/>
      <c r="Z91" s="70"/>
      <c r="AA91" s="70"/>
      <c r="AB91" s="70"/>
      <c r="AC91" s="70"/>
      <c r="AD91" s="70"/>
      <c r="AE91" s="70"/>
      <c r="AF91" s="70"/>
      <c r="AG91" s="70"/>
      <c r="AH91" s="70"/>
      <c r="AI91" s="70"/>
      <c r="AJ91" s="70"/>
      <c r="AK91" s="70"/>
      <c r="AL91" s="70"/>
      <c r="AM91" s="70"/>
      <c r="AN91" s="70"/>
      <c r="AO91" s="70"/>
      <c r="AP91" s="70"/>
      <c r="AQ91" s="70"/>
      <c r="AR91" s="69" t="s">
        <v>19</v>
      </c>
      <c r="AS91" s="69" t="s">
        <v>19</v>
      </c>
      <c r="AT91" s="70"/>
      <c r="AU91" s="69" t="s">
        <v>901</v>
      </c>
      <c r="AV91" s="70">
        <v>87</v>
      </c>
    </row>
    <row r="92" spans="1:48" ht="30" customHeight="1">
      <c r="A92" s="138" t="s">
        <v>202</v>
      </c>
      <c r="B92" s="138" t="s">
        <v>251</v>
      </c>
      <c r="C92" s="138" t="s">
        <v>204</v>
      </c>
      <c r="D92" s="68">
        <v>1</v>
      </c>
      <c r="E92" s="16">
        <f>TRUNC('단가대비표-MF'!O43,0)</f>
        <v>0</v>
      </c>
      <c r="F92" s="16">
        <f t="shared" si="8"/>
        <v>0</v>
      </c>
      <c r="G92" s="16">
        <f>TRUNC('단가대비표-MF'!P43,0)</f>
        <v>0</v>
      </c>
      <c r="H92" s="16">
        <f t="shared" si="9"/>
        <v>0</v>
      </c>
      <c r="I92" s="16">
        <f>TRUNC('단가대비표-MF'!V43,0)</f>
        <v>0</v>
      </c>
      <c r="J92" s="16">
        <f t="shared" si="10"/>
        <v>0</v>
      </c>
      <c r="K92" s="16">
        <f t="shared" si="11"/>
        <v>0</v>
      </c>
      <c r="L92" s="16">
        <f t="shared" si="11"/>
        <v>0</v>
      </c>
      <c r="M92" s="138" t="s">
        <v>19</v>
      </c>
      <c r="N92" s="69" t="s">
        <v>834</v>
      </c>
      <c r="O92" s="69" t="s">
        <v>19</v>
      </c>
      <c r="P92" s="69" t="s">
        <v>19</v>
      </c>
      <c r="Q92" s="69" t="s">
        <v>150</v>
      </c>
      <c r="R92" s="69" t="s">
        <v>185</v>
      </c>
      <c r="S92" s="69" t="s">
        <v>185</v>
      </c>
      <c r="T92" s="69" t="s">
        <v>186</v>
      </c>
      <c r="U92" s="70"/>
      <c r="V92" s="70"/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70"/>
      <c r="AI92" s="70"/>
      <c r="AJ92" s="70"/>
      <c r="AK92" s="70"/>
      <c r="AL92" s="70"/>
      <c r="AM92" s="70"/>
      <c r="AN92" s="70"/>
      <c r="AO92" s="70"/>
      <c r="AP92" s="70"/>
      <c r="AQ92" s="70"/>
      <c r="AR92" s="69" t="s">
        <v>19</v>
      </c>
      <c r="AS92" s="69" t="s">
        <v>19</v>
      </c>
      <c r="AT92" s="70"/>
      <c r="AU92" s="69" t="s">
        <v>902</v>
      </c>
      <c r="AV92" s="70">
        <v>89</v>
      </c>
    </row>
    <row r="93" spans="1:48" ht="30" customHeight="1">
      <c r="A93" s="138" t="s">
        <v>209</v>
      </c>
      <c r="B93" s="138" t="s">
        <v>259</v>
      </c>
      <c r="C93" s="138" t="s">
        <v>204</v>
      </c>
      <c r="D93" s="68">
        <v>1</v>
      </c>
      <c r="E93" s="16">
        <f>TRUNC('단가대비표-MF'!O38,0)</f>
        <v>0</v>
      </c>
      <c r="F93" s="16">
        <f t="shared" si="8"/>
        <v>0</v>
      </c>
      <c r="G93" s="16">
        <f>TRUNC('단가대비표-MF'!P38,0)</f>
        <v>0</v>
      </c>
      <c r="H93" s="16">
        <f t="shared" si="9"/>
        <v>0</v>
      </c>
      <c r="I93" s="16">
        <f>TRUNC('단가대비표-MF'!V38,0)</f>
        <v>0</v>
      </c>
      <c r="J93" s="16">
        <f t="shared" si="10"/>
        <v>0</v>
      </c>
      <c r="K93" s="16">
        <f t="shared" si="11"/>
        <v>0</v>
      </c>
      <c r="L93" s="16">
        <f t="shared" si="11"/>
        <v>0</v>
      </c>
      <c r="M93" s="138" t="s">
        <v>19</v>
      </c>
      <c r="N93" s="69" t="s">
        <v>903</v>
      </c>
      <c r="O93" s="69" t="s">
        <v>19</v>
      </c>
      <c r="P93" s="69" t="s">
        <v>19</v>
      </c>
      <c r="Q93" s="69" t="s">
        <v>150</v>
      </c>
      <c r="R93" s="69" t="s">
        <v>185</v>
      </c>
      <c r="S93" s="69" t="s">
        <v>185</v>
      </c>
      <c r="T93" s="69" t="s">
        <v>186</v>
      </c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0"/>
      <c r="AG93" s="70"/>
      <c r="AH93" s="70"/>
      <c r="AI93" s="70"/>
      <c r="AJ93" s="70"/>
      <c r="AK93" s="70"/>
      <c r="AL93" s="70"/>
      <c r="AM93" s="70"/>
      <c r="AN93" s="70"/>
      <c r="AO93" s="70"/>
      <c r="AP93" s="70"/>
      <c r="AQ93" s="70"/>
      <c r="AR93" s="69" t="s">
        <v>19</v>
      </c>
      <c r="AS93" s="69" t="s">
        <v>19</v>
      </c>
      <c r="AT93" s="70"/>
      <c r="AU93" s="69" t="s">
        <v>904</v>
      </c>
      <c r="AV93" s="70">
        <v>90</v>
      </c>
    </row>
    <row r="94" spans="1:48" ht="30" customHeight="1">
      <c r="A94" s="138" t="s">
        <v>209</v>
      </c>
      <c r="B94" s="138" t="s">
        <v>260</v>
      </c>
      <c r="C94" s="138" t="s">
        <v>204</v>
      </c>
      <c r="D94" s="68">
        <v>7</v>
      </c>
      <c r="E94" s="16">
        <f>TRUNC('단가대비표-MF'!O37,0)</f>
        <v>0</v>
      </c>
      <c r="F94" s="16">
        <f t="shared" si="8"/>
        <v>0</v>
      </c>
      <c r="G94" s="16">
        <f>TRUNC('단가대비표-MF'!P37,0)</f>
        <v>0</v>
      </c>
      <c r="H94" s="16">
        <f t="shared" si="9"/>
        <v>0</v>
      </c>
      <c r="I94" s="16">
        <f>TRUNC('단가대비표-MF'!V37,0)</f>
        <v>0</v>
      </c>
      <c r="J94" s="16">
        <f t="shared" si="10"/>
        <v>0</v>
      </c>
      <c r="K94" s="16">
        <f t="shared" si="11"/>
        <v>0</v>
      </c>
      <c r="L94" s="16">
        <f t="shared" si="11"/>
        <v>0</v>
      </c>
      <c r="M94" s="138" t="s">
        <v>19</v>
      </c>
      <c r="N94" s="69" t="s">
        <v>905</v>
      </c>
      <c r="O94" s="69" t="s">
        <v>19</v>
      </c>
      <c r="P94" s="69" t="s">
        <v>19</v>
      </c>
      <c r="Q94" s="69" t="s">
        <v>150</v>
      </c>
      <c r="R94" s="69" t="s">
        <v>185</v>
      </c>
      <c r="S94" s="69" t="s">
        <v>185</v>
      </c>
      <c r="T94" s="69" t="s">
        <v>186</v>
      </c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70"/>
      <c r="AH94" s="70"/>
      <c r="AI94" s="70"/>
      <c r="AJ94" s="70"/>
      <c r="AK94" s="70"/>
      <c r="AL94" s="70"/>
      <c r="AM94" s="70"/>
      <c r="AN94" s="70"/>
      <c r="AO94" s="70"/>
      <c r="AP94" s="70"/>
      <c r="AQ94" s="70"/>
      <c r="AR94" s="69" t="s">
        <v>19</v>
      </c>
      <c r="AS94" s="69" t="s">
        <v>19</v>
      </c>
      <c r="AT94" s="70"/>
      <c r="AU94" s="69" t="s">
        <v>906</v>
      </c>
      <c r="AV94" s="70">
        <v>91</v>
      </c>
    </row>
    <row r="95" spans="1:48" ht="30" customHeight="1">
      <c r="A95" s="138" t="s">
        <v>209</v>
      </c>
      <c r="B95" s="138" t="s">
        <v>261</v>
      </c>
      <c r="C95" s="138" t="s">
        <v>204</v>
      </c>
      <c r="D95" s="68">
        <v>6</v>
      </c>
      <c r="E95" s="16">
        <f>TRUNC('단가대비표-MF'!O36,0)</f>
        <v>0</v>
      </c>
      <c r="F95" s="16">
        <f t="shared" si="8"/>
        <v>0</v>
      </c>
      <c r="G95" s="16">
        <f>TRUNC('단가대비표-MF'!P36,0)</f>
        <v>0</v>
      </c>
      <c r="H95" s="16">
        <f t="shared" si="9"/>
        <v>0</v>
      </c>
      <c r="I95" s="16">
        <f>TRUNC('단가대비표-MF'!V36,0)</f>
        <v>0</v>
      </c>
      <c r="J95" s="16">
        <f t="shared" si="10"/>
        <v>0</v>
      </c>
      <c r="K95" s="16">
        <f t="shared" si="11"/>
        <v>0</v>
      </c>
      <c r="L95" s="16">
        <f t="shared" si="11"/>
        <v>0</v>
      </c>
      <c r="M95" s="138" t="s">
        <v>19</v>
      </c>
      <c r="N95" s="69" t="s">
        <v>907</v>
      </c>
      <c r="O95" s="69" t="s">
        <v>19</v>
      </c>
      <c r="P95" s="69" t="s">
        <v>19</v>
      </c>
      <c r="Q95" s="69" t="s">
        <v>150</v>
      </c>
      <c r="R95" s="69" t="s">
        <v>185</v>
      </c>
      <c r="S95" s="69" t="s">
        <v>185</v>
      </c>
      <c r="T95" s="69" t="s">
        <v>186</v>
      </c>
      <c r="U95" s="70"/>
      <c r="V95" s="70"/>
      <c r="W95" s="70"/>
      <c r="X95" s="70"/>
      <c r="Y95" s="70"/>
      <c r="Z95" s="70"/>
      <c r="AA95" s="70"/>
      <c r="AB95" s="70"/>
      <c r="AC95" s="70"/>
      <c r="AD95" s="70"/>
      <c r="AE95" s="70"/>
      <c r="AF95" s="70"/>
      <c r="AG95" s="70"/>
      <c r="AH95" s="70"/>
      <c r="AI95" s="70"/>
      <c r="AJ95" s="70"/>
      <c r="AK95" s="70"/>
      <c r="AL95" s="70"/>
      <c r="AM95" s="70"/>
      <c r="AN95" s="70"/>
      <c r="AO95" s="70"/>
      <c r="AP95" s="70"/>
      <c r="AQ95" s="70"/>
      <c r="AR95" s="69" t="s">
        <v>19</v>
      </c>
      <c r="AS95" s="69" t="s">
        <v>19</v>
      </c>
      <c r="AT95" s="70"/>
      <c r="AU95" s="69" t="s">
        <v>908</v>
      </c>
      <c r="AV95" s="70">
        <v>92</v>
      </c>
    </row>
    <row r="96" spans="1:48" ht="30" customHeight="1">
      <c r="A96" s="138" t="s">
        <v>202</v>
      </c>
      <c r="B96" s="138" t="s">
        <v>206</v>
      </c>
      <c r="C96" s="138" t="s">
        <v>204</v>
      </c>
      <c r="D96" s="68">
        <v>2</v>
      </c>
      <c r="E96" s="16">
        <f>TRUNC('단가대비표-MF'!O49,0)</f>
        <v>0</v>
      </c>
      <c r="F96" s="16">
        <f t="shared" si="8"/>
        <v>0</v>
      </c>
      <c r="G96" s="16">
        <f>TRUNC('단가대비표-MF'!P49,0)</f>
        <v>0</v>
      </c>
      <c r="H96" s="16">
        <f t="shared" si="9"/>
        <v>0</v>
      </c>
      <c r="I96" s="16">
        <f>TRUNC('단가대비표-MF'!V49,0)</f>
        <v>0</v>
      </c>
      <c r="J96" s="16">
        <f t="shared" si="10"/>
        <v>0</v>
      </c>
      <c r="K96" s="16">
        <f t="shared" si="11"/>
        <v>0</v>
      </c>
      <c r="L96" s="16">
        <f t="shared" si="11"/>
        <v>0</v>
      </c>
      <c r="M96" s="138" t="s">
        <v>19</v>
      </c>
      <c r="N96" s="69" t="s">
        <v>838</v>
      </c>
      <c r="O96" s="69" t="s">
        <v>19</v>
      </c>
      <c r="P96" s="69" t="s">
        <v>19</v>
      </c>
      <c r="Q96" s="69" t="s">
        <v>150</v>
      </c>
      <c r="R96" s="69" t="s">
        <v>185</v>
      </c>
      <c r="S96" s="69" t="s">
        <v>185</v>
      </c>
      <c r="T96" s="69" t="s">
        <v>186</v>
      </c>
      <c r="U96" s="70"/>
      <c r="V96" s="70"/>
      <c r="W96" s="70"/>
      <c r="X96" s="70"/>
      <c r="Y96" s="70"/>
      <c r="Z96" s="70"/>
      <c r="AA96" s="70"/>
      <c r="AB96" s="70"/>
      <c r="AC96" s="70"/>
      <c r="AD96" s="70"/>
      <c r="AE96" s="70"/>
      <c r="AF96" s="70"/>
      <c r="AG96" s="70"/>
      <c r="AH96" s="70"/>
      <c r="AI96" s="70"/>
      <c r="AJ96" s="70"/>
      <c r="AK96" s="70"/>
      <c r="AL96" s="70"/>
      <c r="AM96" s="70"/>
      <c r="AN96" s="70"/>
      <c r="AO96" s="70"/>
      <c r="AP96" s="70"/>
      <c r="AQ96" s="70"/>
      <c r="AR96" s="69" t="s">
        <v>19</v>
      </c>
      <c r="AS96" s="69" t="s">
        <v>19</v>
      </c>
      <c r="AT96" s="70"/>
      <c r="AU96" s="69" t="s">
        <v>909</v>
      </c>
      <c r="AV96" s="70">
        <v>93</v>
      </c>
    </row>
    <row r="97" spans="1:48" ht="30" customHeight="1">
      <c r="A97" s="138" t="s">
        <v>202</v>
      </c>
      <c r="B97" s="138" t="s">
        <v>207</v>
      </c>
      <c r="C97" s="138" t="s">
        <v>204</v>
      </c>
      <c r="D97" s="68">
        <v>9</v>
      </c>
      <c r="E97" s="16">
        <f>TRUNC('단가대비표-MF'!O48,0)</f>
        <v>0</v>
      </c>
      <c r="F97" s="16">
        <f t="shared" si="8"/>
        <v>0</v>
      </c>
      <c r="G97" s="16">
        <f>TRUNC('단가대비표-MF'!P48,0)</f>
        <v>0</v>
      </c>
      <c r="H97" s="16">
        <f t="shared" si="9"/>
        <v>0</v>
      </c>
      <c r="I97" s="16">
        <f>TRUNC('단가대비표-MF'!V48,0)</f>
        <v>0</v>
      </c>
      <c r="J97" s="16">
        <f t="shared" si="10"/>
        <v>0</v>
      </c>
      <c r="K97" s="16">
        <f t="shared" si="11"/>
        <v>0</v>
      </c>
      <c r="L97" s="16">
        <f t="shared" si="11"/>
        <v>0</v>
      </c>
      <c r="M97" s="138" t="s">
        <v>19</v>
      </c>
      <c r="N97" s="69" t="s">
        <v>840</v>
      </c>
      <c r="O97" s="69" t="s">
        <v>19</v>
      </c>
      <c r="P97" s="69" t="s">
        <v>19</v>
      </c>
      <c r="Q97" s="69" t="s">
        <v>150</v>
      </c>
      <c r="R97" s="69" t="s">
        <v>185</v>
      </c>
      <c r="S97" s="69" t="s">
        <v>185</v>
      </c>
      <c r="T97" s="69" t="s">
        <v>186</v>
      </c>
      <c r="U97" s="70"/>
      <c r="V97" s="70"/>
      <c r="W97" s="70"/>
      <c r="X97" s="70"/>
      <c r="Y97" s="70"/>
      <c r="Z97" s="70"/>
      <c r="AA97" s="70"/>
      <c r="AB97" s="70"/>
      <c r="AC97" s="70"/>
      <c r="AD97" s="70"/>
      <c r="AE97" s="70"/>
      <c r="AF97" s="70"/>
      <c r="AG97" s="70"/>
      <c r="AH97" s="70"/>
      <c r="AI97" s="70"/>
      <c r="AJ97" s="70"/>
      <c r="AK97" s="70"/>
      <c r="AL97" s="70"/>
      <c r="AM97" s="70"/>
      <c r="AN97" s="70"/>
      <c r="AO97" s="70"/>
      <c r="AP97" s="70"/>
      <c r="AQ97" s="70"/>
      <c r="AR97" s="69" t="s">
        <v>19</v>
      </c>
      <c r="AS97" s="69" t="s">
        <v>19</v>
      </c>
      <c r="AT97" s="70"/>
      <c r="AU97" s="69" t="s">
        <v>910</v>
      </c>
      <c r="AV97" s="70">
        <v>94</v>
      </c>
    </row>
    <row r="98" spans="1:48" ht="30" customHeight="1">
      <c r="A98" s="138" t="s">
        <v>202</v>
      </c>
      <c r="B98" s="138" t="s">
        <v>208</v>
      </c>
      <c r="C98" s="138" t="s">
        <v>204</v>
      </c>
      <c r="D98" s="68">
        <v>53</v>
      </c>
      <c r="E98" s="16">
        <f>TRUNC('단가대비표-MF'!O47,0)</f>
        <v>0</v>
      </c>
      <c r="F98" s="16">
        <f t="shared" si="8"/>
        <v>0</v>
      </c>
      <c r="G98" s="16">
        <f>TRUNC('단가대비표-MF'!P47,0)</f>
        <v>0</v>
      </c>
      <c r="H98" s="16">
        <f t="shared" si="9"/>
        <v>0</v>
      </c>
      <c r="I98" s="16">
        <f>TRUNC('단가대비표-MF'!V47,0)</f>
        <v>0</v>
      </c>
      <c r="J98" s="16">
        <f t="shared" si="10"/>
        <v>0</v>
      </c>
      <c r="K98" s="16">
        <f t="shared" si="11"/>
        <v>0</v>
      </c>
      <c r="L98" s="16">
        <f t="shared" si="11"/>
        <v>0</v>
      </c>
      <c r="M98" s="138" t="s">
        <v>19</v>
      </c>
      <c r="N98" s="69" t="s">
        <v>842</v>
      </c>
      <c r="O98" s="69" t="s">
        <v>19</v>
      </c>
      <c r="P98" s="69" t="s">
        <v>19</v>
      </c>
      <c r="Q98" s="69" t="s">
        <v>150</v>
      </c>
      <c r="R98" s="69" t="s">
        <v>185</v>
      </c>
      <c r="S98" s="69" t="s">
        <v>185</v>
      </c>
      <c r="T98" s="69" t="s">
        <v>186</v>
      </c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69" t="s">
        <v>19</v>
      </c>
      <c r="AS98" s="69" t="s">
        <v>19</v>
      </c>
      <c r="AT98" s="70"/>
      <c r="AU98" s="69" t="s">
        <v>911</v>
      </c>
      <c r="AV98" s="70">
        <v>95</v>
      </c>
    </row>
    <row r="99" spans="1:48" ht="30" customHeight="1">
      <c r="A99" s="138" t="s">
        <v>209</v>
      </c>
      <c r="B99" s="138" t="s">
        <v>262</v>
      </c>
      <c r="C99" s="138" t="s">
        <v>204</v>
      </c>
      <c r="D99" s="68">
        <v>1</v>
      </c>
      <c r="E99" s="16">
        <f>TRUNC('단가대비표-MF'!O42,0)</f>
        <v>0</v>
      </c>
      <c r="F99" s="16">
        <f t="shared" si="8"/>
        <v>0</v>
      </c>
      <c r="G99" s="16">
        <f>TRUNC('단가대비표-MF'!P42,0)</f>
        <v>0</v>
      </c>
      <c r="H99" s="16">
        <f t="shared" si="9"/>
        <v>0</v>
      </c>
      <c r="I99" s="16">
        <f>TRUNC('단가대비표-MF'!V42,0)</f>
        <v>0</v>
      </c>
      <c r="J99" s="16">
        <f t="shared" si="10"/>
        <v>0</v>
      </c>
      <c r="K99" s="16">
        <f t="shared" si="11"/>
        <v>0</v>
      </c>
      <c r="L99" s="16">
        <f t="shared" si="11"/>
        <v>0</v>
      </c>
      <c r="M99" s="138" t="s">
        <v>19</v>
      </c>
      <c r="N99" s="69" t="s">
        <v>912</v>
      </c>
      <c r="O99" s="69" t="s">
        <v>19</v>
      </c>
      <c r="P99" s="69" t="s">
        <v>19</v>
      </c>
      <c r="Q99" s="69" t="s">
        <v>150</v>
      </c>
      <c r="R99" s="69" t="s">
        <v>185</v>
      </c>
      <c r="S99" s="69" t="s">
        <v>185</v>
      </c>
      <c r="T99" s="69" t="s">
        <v>186</v>
      </c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69" t="s">
        <v>19</v>
      </c>
      <c r="AS99" s="69" t="s">
        <v>19</v>
      </c>
      <c r="AT99" s="70"/>
      <c r="AU99" s="69" t="s">
        <v>913</v>
      </c>
      <c r="AV99" s="70">
        <v>96</v>
      </c>
    </row>
    <row r="100" spans="1:48" ht="30" customHeight="1">
      <c r="A100" s="138" t="s">
        <v>209</v>
      </c>
      <c r="B100" s="138" t="s">
        <v>210</v>
      </c>
      <c r="C100" s="138" t="s">
        <v>204</v>
      </c>
      <c r="D100" s="68">
        <v>7</v>
      </c>
      <c r="E100" s="16">
        <f>TRUNC('단가대비표-MF'!O41,0)</f>
        <v>0</v>
      </c>
      <c r="F100" s="16">
        <f t="shared" si="8"/>
        <v>0</v>
      </c>
      <c r="G100" s="16">
        <f>TRUNC('단가대비표-MF'!P41,0)</f>
        <v>0</v>
      </c>
      <c r="H100" s="16">
        <f t="shared" si="9"/>
        <v>0</v>
      </c>
      <c r="I100" s="16">
        <f>TRUNC('단가대비표-MF'!V41,0)</f>
        <v>0</v>
      </c>
      <c r="J100" s="16">
        <f t="shared" si="10"/>
        <v>0</v>
      </c>
      <c r="K100" s="16">
        <f t="shared" si="11"/>
        <v>0</v>
      </c>
      <c r="L100" s="16">
        <f t="shared" si="11"/>
        <v>0</v>
      </c>
      <c r="M100" s="138" t="s">
        <v>19</v>
      </c>
      <c r="N100" s="69" t="s">
        <v>914</v>
      </c>
      <c r="O100" s="69" t="s">
        <v>19</v>
      </c>
      <c r="P100" s="69" t="s">
        <v>19</v>
      </c>
      <c r="Q100" s="69" t="s">
        <v>150</v>
      </c>
      <c r="R100" s="69" t="s">
        <v>185</v>
      </c>
      <c r="S100" s="69" t="s">
        <v>185</v>
      </c>
      <c r="T100" s="69" t="s">
        <v>186</v>
      </c>
      <c r="U100" s="70"/>
      <c r="V100" s="70"/>
      <c r="W100" s="70"/>
      <c r="X100" s="70"/>
      <c r="Y100" s="70"/>
      <c r="Z100" s="70"/>
      <c r="AA100" s="70"/>
      <c r="AB100" s="70"/>
      <c r="AC100" s="70"/>
      <c r="AD100" s="70"/>
      <c r="AE100" s="70"/>
      <c r="AF100" s="70"/>
      <c r="AG100" s="70"/>
      <c r="AH100" s="70"/>
      <c r="AI100" s="70"/>
      <c r="AJ100" s="70"/>
      <c r="AK100" s="70"/>
      <c r="AL100" s="70"/>
      <c r="AM100" s="70"/>
      <c r="AN100" s="70"/>
      <c r="AO100" s="70"/>
      <c r="AP100" s="70"/>
      <c r="AQ100" s="70"/>
      <c r="AR100" s="69" t="s">
        <v>19</v>
      </c>
      <c r="AS100" s="69" t="s">
        <v>19</v>
      </c>
      <c r="AT100" s="70"/>
      <c r="AU100" s="69" t="s">
        <v>915</v>
      </c>
      <c r="AV100" s="70">
        <v>97</v>
      </c>
    </row>
    <row r="101" spans="1:48" ht="30" customHeight="1">
      <c r="A101" s="138" t="s">
        <v>209</v>
      </c>
      <c r="B101" s="138" t="s">
        <v>212</v>
      </c>
      <c r="C101" s="138" t="s">
        <v>204</v>
      </c>
      <c r="D101" s="68">
        <v>6</v>
      </c>
      <c r="E101" s="16">
        <f>TRUNC('단가대비표-MF'!O39,0)</f>
        <v>0</v>
      </c>
      <c r="F101" s="16">
        <f t="shared" si="8"/>
        <v>0</v>
      </c>
      <c r="G101" s="16">
        <f>TRUNC('단가대비표-MF'!P39,0)</f>
        <v>0</v>
      </c>
      <c r="H101" s="16">
        <f t="shared" si="9"/>
        <v>0</v>
      </c>
      <c r="I101" s="16">
        <f>TRUNC('단가대비표-MF'!V39,0)</f>
        <v>0</v>
      </c>
      <c r="J101" s="16">
        <f t="shared" si="10"/>
        <v>0</v>
      </c>
      <c r="K101" s="16">
        <f t="shared" si="11"/>
        <v>0</v>
      </c>
      <c r="L101" s="16">
        <f t="shared" si="11"/>
        <v>0</v>
      </c>
      <c r="M101" s="138" t="s">
        <v>19</v>
      </c>
      <c r="N101" s="69" t="s">
        <v>846</v>
      </c>
      <c r="O101" s="69" t="s">
        <v>19</v>
      </c>
      <c r="P101" s="69" t="s">
        <v>19</v>
      </c>
      <c r="Q101" s="69" t="s">
        <v>150</v>
      </c>
      <c r="R101" s="69" t="s">
        <v>185</v>
      </c>
      <c r="S101" s="69" t="s">
        <v>185</v>
      </c>
      <c r="T101" s="69" t="s">
        <v>186</v>
      </c>
      <c r="U101" s="70"/>
      <c r="V101" s="70"/>
      <c r="W101" s="70"/>
      <c r="X101" s="70"/>
      <c r="Y101" s="70"/>
      <c r="Z101" s="70"/>
      <c r="AA101" s="70"/>
      <c r="AB101" s="70"/>
      <c r="AC101" s="70"/>
      <c r="AD101" s="70"/>
      <c r="AE101" s="70"/>
      <c r="AF101" s="70"/>
      <c r="AG101" s="70"/>
      <c r="AH101" s="70"/>
      <c r="AI101" s="70"/>
      <c r="AJ101" s="70"/>
      <c r="AK101" s="70"/>
      <c r="AL101" s="70"/>
      <c r="AM101" s="70"/>
      <c r="AN101" s="70"/>
      <c r="AO101" s="70"/>
      <c r="AP101" s="70"/>
      <c r="AQ101" s="70"/>
      <c r="AR101" s="69" t="s">
        <v>19</v>
      </c>
      <c r="AS101" s="69" t="s">
        <v>19</v>
      </c>
      <c r="AT101" s="70"/>
      <c r="AU101" s="69" t="s">
        <v>916</v>
      </c>
      <c r="AV101" s="70">
        <v>98</v>
      </c>
    </row>
    <row r="102" spans="1:48" ht="30" customHeight="1">
      <c r="A102" s="138" t="s">
        <v>202</v>
      </c>
      <c r="B102" s="138" t="s">
        <v>213</v>
      </c>
      <c r="C102" s="138" t="s">
        <v>204</v>
      </c>
      <c r="D102" s="68">
        <v>1</v>
      </c>
      <c r="E102" s="16">
        <f>TRUNC('단가대비표-MF'!O53,0)</f>
        <v>0</v>
      </c>
      <c r="F102" s="16">
        <f t="shared" si="8"/>
        <v>0</v>
      </c>
      <c r="G102" s="16">
        <f>TRUNC('단가대비표-MF'!P53,0)</f>
        <v>0</v>
      </c>
      <c r="H102" s="16">
        <f t="shared" si="9"/>
        <v>0</v>
      </c>
      <c r="I102" s="16">
        <f>TRUNC('단가대비표-MF'!V53,0)</f>
        <v>0</v>
      </c>
      <c r="J102" s="16">
        <f t="shared" si="10"/>
        <v>0</v>
      </c>
      <c r="K102" s="16">
        <f t="shared" si="11"/>
        <v>0</v>
      </c>
      <c r="L102" s="16">
        <f t="shared" si="11"/>
        <v>0</v>
      </c>
      <c r="M102" s="138" t="s">
        <v>19</v>
      </c>
      <c r="N102" s="69" t="s">
        <v>848</v>
      </c>
      <c r="O102" s="69" t="s">
        <v>19</v>
      </c>
      <c r="P102" s="69" t="s">
        <v>19</v>
      </c>
      <c r="Q102" s="69" t="s">
        <v>150</v>
      </c>
      <c r="R102" s="69" t="s">
        <v>185</v>
      </c>
      <c r="S102" s="69" t="s">
        <v>185</v>
      </c>
      <c r="T102" s="69" t="s">
        <v>186</v>
      </c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  <c r="AG102" s="70"/>
      <c r="AH102" s="70"/>
      <c r="AI102" s="70"/>
      <c r="AJ102" s="70"/>
      <c r="AK102" s="70"/>
      <c r="AL102" s="70"/>
      <c r="AM102" s="70"/>
      <c r="AN102" s="70"/>
      <c r="AO102" s="70"/>
      <c r="AP102" s="70"/>
      <c r="AQ102" s="70"/>
      <c r="AR102" s="69" t="s">
        <v>19</v>
      </c>
      <c r="AS102" s="69" t="s">
        <v>19</v>
      </c>
      <c r="AT102" s="70"/>
      <c r="AU102" s="69" t="s">
        <v>917</v>
      </c>
      <c r="AV102" s="70">
        <v>99</v>
      </c>
    </row>
    <row r="103" spans="1:48" ht="30" customHeight="1">
      <c r="A103" s="138" t="s">
        <v>202</v>
      </c>
      <c r="B103" s="138" t="s">
        <v>214</v>
      </c>
      <c r="C103" s="138" t="s">
        <v>204</v>
      </c>
      <c r="D103" s="68">
        <v>3</v>
      </c>
      <c r="E103" s="16">
        <f>TRUNC('단가대비표-MF'!O52,0)</f>
        <v>0</v>
      </c>
      <c r="F103" s="16">
        <f t="shared" si="8"/>
        <v>0</v>
      </c>
      <c r="G103" s="16">
        <f>TRUNC('단가대비표-MF'!P52,0)</f>
        <v>0</v>
      </c>
      <c r="H103" s="16">
        <f t="shared" si="9"/>
        <v>0</v>
      </c>
      <c r="I103" s="16">
        <f>TRUNC('단가대비표-MF'!V52,0)</f>
        <v>0</v>
      </c>
      <c r="J103" s="16">
        <f t="shared" si="10"/>
        <v>0</v>
      </c>
      <c r="K103" s="16">
        <f t="shared" si="11"/>
        <v>0</v>
      </c>
      <c r="L103" s="16">
        <f t="shared" si="11"/>
        <v>0</v>
      </c>
      <c r="M103" s="138" t="s">
        <v>19</v>
      </c>
      <c r="N103" s="69" t="s">
        <v>850</v>
      </c>
      <c r="O103" s="69" t="s">
        <v>19</v>
      </c>
      <c r="P103" s="69" t="s">
        <v>19</v>
      </c>
      <c r="Q103" s="69" t="s">
        <v>150</v>
      </c>
      <c r="R103" s="69" t="s">
        <v>185</v>
      </c>
      <c r="S103" s="69" t="s">
        <v>185</v>
      </c>
      <c r="T103" s="69" t="s">
        <v>186</v>
      </c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0"/>
      <c r="AI103" s="70"/>
      <c r="AJ103" s="70"/>
      <c r="AK103" s="70"/>
      <c r="AL103" s="70"/>
      <c r="AM103" s="70"/>
      <c r="AN103" s="70"/>
      <c r="AO103" s="70"/>
      <c r="AP103" s="70"/>
      <c r="AQ103" s="70"/>
      <c r="AR103" s="69" t="s">
        <v>19</v>
      </c>
      <c r="AS103" s="69" t="s">
        <v>19</v>
      </c>
      <c r="AT103" s="70"/>
      <c r="AU103" s="69" t="s">
        <v>918</v>
      </c>
      <c r="AV103" s="70">
        <v>100</v>
      </c>
    </row>
    <row r="104" spans="1:48" ht="30" customHeight="1">
      <c r="A104" s="138" t="s">
        <v>202</v>
      </c>
      <c r="B104" s="138" t="s">
        <v>215</v>
      </c>
      <c r="C104" s="138" t="s">
        <v>204</v>
      </c>
      <c r="D104" s="68">
        <v>14</v>
      </c>
      <c r="E104" s="16">
        <f>TRUNC('단가대비표-MF'!O51,0)</f>
        <v>0</v>
      </c>
      <c r="F104" s="16">
        <f t="shared" si="8"/>
        <v>0</v>
      </c>
      <c r="G104" s="16">
        <f>TRUNC('단가대비표-MF'!P51,0)</f>
        <v>0</v>
      </c>
      <c r="H104" s="16">
        <f t="shared" si="9"/>
        <v>0</v>
      </c>
      <c r="I104" s="16">
        <f>TRUNC('단가대비표-MF'!V51,0)</f>
        <v>0</v>
      </c>
      <c r="J104" s="16">
        <f t="shared" si="10"/>
        <v>0</v>
      </c>
      <c r="K104" s="16">
        <f t="shared" si="11"/>
        <v>0</v>
      </c>
      <c r="L104" s="16">
        <f t="shared" si="11"/>
        <v>0</v>
      </c>
      <c r="M104" s="138" t="s">
        <v>19</v>
      </c>
      <c r="N104" s="69" t="s">
        <v>852</v>
      </c>
      <c r="O104" s="69" t="s">
        <v>19</v>
      </c>
      <c r="P104" s="69" t="s">
        <v>19</v>
      </c>
      <c r="Q104" s="69" t="s">
        <v>150</v>
      </c>
      <c r="R104" s="69" t="s">
        <v>185</v>
      </c>
      <c r="S104" s="69" t="s">
        <v>185</v>
      </c>
      <c r="T104" s="69" t="s">
        <v>186</v>
      </c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0"/>
      <c r="AG104" s="70"/>
      <c r="AH104" s="70"/>
      <c r="AI104" s="70"/>
      <c r="AJ104" s="70"/>
      <c r="AK104" s="70"/>
      <c r="AL104" s="70"/>
      <c r="AM104" s="70"/>
      <c r="AN104" s="70"/>
      <c r="AO104" s="70"/>
      <c r="AP104" s="70"/>
      <c r="AQ104" s="70"/>
      <c r="AR104" s="69" t="s">
        <v>19</v>
      </c>
      <c r="AS104" s="69" t="s">
        <v>19</v>
      </c>
      <c r="AT104" s="70"/>
      <c r="AU104" s="69" t="s">
        <v>919</v>
      </c>
      <c r="AV104" s="70">
        <v>101</v>
      </c>
    </row>
    <row r="105" spans="1:48" ht="30" customHeight="1">
      <c r="A105" s="138" t="s">
        <v>263</v>
      </c>
      <c r="B105" s="138" t="s">
        <v>264</v>
      </c>
      <c r="C105" s="138" t="s">
        <v>218</v>
      </c>
      <c r="D105" s="68">
        <v>46</v>
      </c>
      <c r="E105" s="16">
        <f>TRUNC('일위대가목록-MF'!E20,0)</f>
        <v>0</v>
      </c>
      <c r="F105" s="16">
        <f t="shared" si="8"/>
        <v>0</v>
      </c>
      <c r="G105" s="16">
        <f>TRUNC('일위대가목록-MF'!F20,0)</f>
        <v>0</v>
      </c>
      <c r="H105" s="16">
        <f t="shared" si="9"/>
        <v>0</v>
      </c>
      <c r="I105" s="16">
        <f>TRUNC('일위대가목록-MF'!G20,0)</f>
        <v>0</v>
      </c>
      <c r="J105" s="16">
        <f t="shared" si="10"/>
        <v>0</v>
      </c>
      <c r="K105" s="16">
        <f t="shared" si="11"/>
        <v>0</v>
      </c>
      <c r="L105" s="16">
        <f t="shared" si="11"/>
        <v>0</v>
      </c>
      <c r="M105" s="138" t="s">
        <v>267</v>
      </c>
      <c r="N105" s="69" t="s">
        <v>920</v>
      </c>
      <c r="O105" s="69" t="s">
        <v>19</v>
      </c>
      <c r="P105" s="69" t="s">
        <v>19</v>
      </c>
      <c r="Q105" s="69" t="s">
        <v>150</v>
      </c>
      <c r="R105" s="69" t="s">
        <v>186</v>
      </c>
      <c r="S105" s="69" t="s">
        <v>185</v>
      </c>
      <c r="T105" s="69" t="s">
        <v>185</v>
      </c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0"/>
      <c r="AN105" s="70"/>
      <c r="AO105" s="70"/>
      <c r="AP105" s="70"/>
      <c r="AQ105" s="70"/>
      <c r="AR105" s="69" t="s">
        <v>19</v>
      </c>
      <c r="AS105" s="69" t="s">
        <v>19</v>
      </c>
      <c r="AT105" s="70"/>
      <c r="AU105" s="69" t="s">
        <v>921</v>
      </c>
      <c r="AV105" s="70">
        <v>102</v>
      </c>
    </row>
    <row r="106" spans="1:48" ht="30" customHeight="1">
      <c r="A106" s="138" t="s">
        <v>263</v>
      </c>
      <c r="B106" s="138" t="s">
        <v>266</v>
      </c>
      <c r="C106" s="138" t="s">
        <v>218</v>
      </c>
      <c r="D106" s="68">
        <v>33</v>
      </c>
      <c r="E106" s="16">
        <f>TRUNC('일위대가목록-MF'!E21,0)</f>
        <v>0</v>
      </c>
      <c r="F106" s="16">
        <f t="shared" si="8"/>
        <v>0</v>
      </c>
      <c r="G106" s="16">
        <f>TRUNC('일위대가목록-MF'!F21,0)</f>
        <v>0</v>
      </c>
      <c r="H106" s="16">
        <f t="shared" si="9"/>
        <v>0</v>
      </c>
      <c r="I106" s="16">
        <f>TRUNC('일위대가목록-MF'!G21,0)</f>
        <v>0</v>
      </c>
      <c r="J106" s="16">
        <f t="shared" si="10"/>
        <v>0</v>
      </c>
      <c r="K106" s="16">
        <f t="shared" si="11"/>
        <v>0</v>
      </c>
      <c r="L106" s="16">
        <f t="shared" si="11"/>
        <v>0</v>
      </c>
      <c r="M106" s="138" t="s">
        <v>268</v>
      </c>
      <c r="N106" s="69" t="s">
        <v>922</v>
      </c>
      <c r="O106" s="69" t="s">
        <v>19</v>
      </c>
      <c r="P106" s="69" t="s">
        <v>19</v>
      </c>
      <c r="Q106" s="69" t="s">
        <v>150</v>
      </c>
      <c r="R106" s="69" t="s">
        <v>186</v>
      </c>
      <c r="S106" s="69" t="s">
        <v>185</v>
      </c>
      <c r="T106" s="69" t="s">
        <v>185</v>
      </c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J106" s="70"/>
      <c r="AK106" s="70"/>
      <c r="AL106" s="70"/>
      <c r="AM106" s="70"/>
      <c r="AN106" s="70"/>
      <c r="AO106" s="70"/>
      <c r="AP106" s="70"/>
      <c r="AQ106" s="70"/>
      <c r="AR106" s="69" t="s">
        <v>19</v>
      </c>
      <c r="AS106" s="69" t="s">
        <v>19</v>
      </c>
      <c r="AT106" s="70"/>
      <c r="AU106" s="69" t="s">
        <v>923</v>
      </c>
      <c r="AV106" s="70">
        <v>103</v>
      </c>
    </row>
    <row r="107" spans="1:48" ht="30" customHeight="1">
      <c r="A107" s="138" t="s">
        <v>216</v>
      </c>
      <c r="B107" s="138" t="s">
        <v>264</v>
      </c>
      <c r="C107" s="138" t="s">
        <v>218</v>
      </c>
      <c r="D107" s="68">
        <v>8</v>
      </c>
      <c r="E107" s="16">
        <f>TRUNC('일위대가목록-MF'!E22,0)</f>
        <v>0</v>
      </c>
      <c r="F107" s="16">
        <f t="shared" si="8"/>
        <v>0</v>
      </c>
      <c r="G107" s="16">
        <f>TRUNC('일위대가목록-MF'!F22,0)</f>
        <v>0</v>
      </c>
      <c r="H107" s="16">
        <f t="shared" si="9"/>
        <v>0</v>
      </c>
      <c r="I107" s="16">
        <f>TRUNC('일위대가목록-MF'!G22,0)</f>
        <v>0</v>
      </c>
      <c r="J107" s="16">
        <f t="shared" si="10"/>
        <v>0</v>
      </c>
      <c r="K107" s="16">
        <f t="shared" si="11"/>
        <v>0</v>
      </c>
      <c r="L107" s="16">
        <f t="shared" si="11"/>
        <v>0</v>
      </c>
      <c r="M107" s="138" t="s">
        <v>269</v>
      </c>
      <c r="N107" s="69" t="s">
        <v>924</v>
      </c>
      <c r="O107" s="69" t="s">
        <v>19</v>
      </c>
      <c r="P107" s="69" t="s">
        <v>19</v>
      </c>
      <c r="Q107" s="69" t="s">
        <v>150</v>
      </c>
      <c r="R107" s="69" t="s">
        <v>186</v>
      </c>
      <c r="S107" s="69" t="s">
        <v>185</v>
      </c>
      <c r="T107" s="69" t="s">
        <v>185</v>
      </c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0"/>
      <c r="AQ107" s="70"/>
      <c r="AR107" s="69" t="s">
        <v>19</v>
      </c>
      <c r="AS107" s="69" t="s">
        <v>19</v>
      </c>
      <c r="AT107" s="70"/>
      <c r="AU107" s="69" t="s">
        <v>925</v>
      </c>
      <c r="AV107" s="70">
        <v>104</v>
      </c>
    </row>
    <row r="108" spans="1:48" ht="30" customHeight="1">
      <c r="A108" s="138" t="s">
        <v>216</v>
      </c>
      <c r="B108" s="138" t="s">
        <v>266</v>
      </c>
      <c r="C108" s="138" t="s">
        <v>218</v>
      </c>
      <c r="D108" s="68">
        <v>4</v>
      </c>
      <c r="E108" s="16">
        <f>TRUNC('일위대가목록-MF'!E23,0)</f>
        <v>0</v>
      </c>
      <c r="F108" s="16">
        <f t="shared" si="8"/>
        <v>0</v>
      </c>
      <c r="G108" s="16">
        <f>TRUNC('일위대가목록-MF'!F23,0)</f>
        <v>0</v>
      </c>
      <c r="H108" s="16">
        <f t="shared" si="9"/>
        <v>0</v>
      </c>
      <c r="I108" s="16">
        <f>TRUNC('일위대가목록-MF'!G23,0)</f>
        <v>0</v>
      </c>
      <c r="J108" s="16">
        <f t="shared" si="10"/>
        <v>0</v>
      </c>
      <c r="K108" s="16">
        <f t="shared" si="11"/>
        <v>0</v>
      </c>
      <c r="L108" s="16">
        <f t="shared" si="11"/>
        <v>0</v>
      </c>
      <c r="M108" s="138" t="s">
        <v>272</v>
      </c>
      <c r="N108" s="69" t="s">
        <v>926</v>
      </c>
      <c r="O108" s="69" t="s">
        <v>19</v>
      </c>
      <c r="P108" s="69" t="s">
        <v>19</v>
      </c>
      <c r="Q108" s="69" t="s">
        <v>150</v>
      </c>
      <c r="R108" s="69" t="s">
        <v>186</v>
      </c>
      <c r="S108" s="69" t="s">
        <v>185</v>
      </c>
      <c r="T108" s="69" t="s">
        <v>185</v>
      </c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0"/>
      <c r="AQ108" s="70"/>
      <c r="AR108" s="69" t="s">
        <v>19</v>
      </c>
      <c r="AS108" s="69" t="s">
        <v>19</v>
      </c>
      <c r="AT108" s="70"/>
      <c r="AU108" s="69" t="s">
        <v>927</v>
      </c>
      <c r="AV108" s="70">
        <v>105</v>
      </c>
    </row>
    <row r="109" spans="1:48" ht="30" customHeight="1">
      <c r="A109" s="138" t="s">
        <v>216</v>
      </c>
      <c r="B109" s="138" t="s">
        <v>217</v>
      </c>
      <c r="C109" s="138" t="s">
        <v>218</v>
      </c>
      <c r="D109" s="68">
        <v>5</v>
      </c>
      <c r="E109" s="16">
        <f>TRUNC('일위대가목록-MF'!E10,0)</f>
        <v>0</v>
      </c>
      <c r="F109" s="16">
        <f t="shared" si="8"/>
        <v>0</v>
      </c>
      <c r="G109" s="16">
        <f>TRUNC('일위대가목록-MF'!F10,0)</f>
        <v>0</v>
      </c>
      <c r="H109" s="16">
        <f t="shared" si="9"/>
        <v>0</v>
      </c>
      <c r="I109" s="16">
        <f>TRUNC('일위대가목록-MF'!G10,0)</f>
        <v>0</v>
      </c>
      <c r="J109" s="16">
        <f t="shared" si="10"/>
        <v>0</v>
      </c>
      <c r="K109" s="16">
        <f t="shared" ref="K109:L130" si="12">TRUNC(E109+G109+I109, 0)</f>
        <v>0</v>
      </c>
      <c r="L109" s="16">
        <f t="shared" si="12"/>
        <v>0</v>
      </c>
      <c r="M109" s="138" t="s">
        <v>223</v>
      </c>
      <c r="N109" s="69" t="s">
        <v>854</v>
      </c>
      <c r="O109" s="69" t="s">
        <v>19</v>
      </c>
      <c r="P109" s="69" t="s">
        <v>19</v>
      </c>
      <c r="Q109" s="69" t="s">
        <v>150</v>
      </c>
      <c r="R109" s="69" t="s">
        <v>186</v>
      </c>
      <c r="S109" s="69" t="s">
        <v>185</v>
      </c>
      <c r="T109" s="69" t="s">
        <v>185</v>
      </c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0"/>
      <c r="AQ109" s="70"/>
      <c r="AR109" s="69" t="s">
        <v>19</v>
      </c>
      <c r="AS109" s="69" t="s">
        <v>19</v>
      </c>
      <c r="AT109" s="70"/>
      <c r="AU109" s="69" t="s">
        <v>928</v>
      </c>
      <c r="AV109" s="70">
        <v>106</v>
      </c>
    </row>
    <row r="110" spans="1:48" ht="30" customHeight="1">
      <c r="A110" s="138" t="s">
        <v>216</v>
      </c>
      <c r="B110" s="138" t="s">
        <v>220</v>
      </c>
      <c r="C110" s="138" t="s">
        <v>218</v>
      </c>
      <c r="D110" s="68">
        <v>1</v>
      </c>
      <c r="E110" s="16">
        <f>TRUNC('일위대가목록-MF'!E11,0)</f>
        <v>0</v>
      </c>
      <c r="F110" s="16">
        <f t="shared" si="8"/>
        <v>0</v>
      </c>
      <c r="G110" s="16">
        <f>TRUNC('일위대가목록-MF'!F11,0)</f>
        <v>0</v>
      </c>
      <c r="H110" s="16">
        <f t="shared" si="9"/>
        <v>0</v>
      </c>
      <c r="I110" s="16">
        <f>TRUNC('일위대가목록-MF'!G11,0)</f>
        <v>0</v>
      </c>
      <c r="J110" s="16">
        <f t="shared" si="10"/>
        <v>0</v>
      </c>
      <c r="K110" s="16">
        <f t="shared" si="12"/>
        <v>0</v>
      </c>
      <c r="L110" s="16">
        <f t="shared" si="12"/>
        <v>0</v>
      </c>
      <c r="M110" s="138" t="s">
        <v>225</v>
      </c>
      <c r="N110" s="69" t="s">
        <v>856</v>
      </c>
      <c r="O110" s="69" t="s">
        <v>19</v>
      </c>
      <c r="P110" s="69" t="s">
        <v>19</v>
      </c>
      <c r="Q110" s="69" t="s">
        <v>150</v>
      </c>
      <c r="R110" s="69" t="s">
        <v>186</v>
      </c>
      <c r="S110" s="69" t="s">
        <v>185</v>
      </c>
      <c r="T110" s="69" t="s">
        <v>185</v>
      </c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  <c r="AE110" s="70"/>
      <c r="AF110" s="70"/>
      <c r="AG110" s="70"/>
      <c r="AH110" s="70"/>
      <c r="AI110" s="70"/>
      <c r="AJ110" s="70"/>
      <c r="AK110" s="70"/>
      <c r="AL110" s="70"/>
      <c r="AM110" s="70"/>
      <c r="AN110" s="70"/>
      <c r="AO110" s="70"/>
      <c r="AP110" s="70"/>
      <c r="AQ110" s="70"/>
      <c r="AR110" s="69" t="s">
        <v>19</v>
      </c>
      <c r="AS110" s="69" t="s">
        <v>19</v>
      </c>
      <c r="AT110" s="70"/>
      <c r="AU110" s="69" t="s">
        <v>929</v>
      </c>
      <c r="AV110" s="70">
        <v>107</v>
      </c>
    </row>
    <row r="111" spans="1:48" ht="30" customHeight="1">
      <c r="A111" s="138" t="s">
        <v>216</v>
      </c>
      <c r="B111" s="138" t="s">
        <v>222</v>
      </c>
      <c r="C111" s="138" t="s">
        <v>218</v>
      </c>
      <c r="D111" s="68">
        <v>3</v>
      </c>
      <c r="E111" s="16">
        <f>TRUNC('일위대가목록-MF'!E12,0)</f>
        <v>0</v>
      </c>
      <c r="F111" s="16">
        <f t="shared" si="8"/>
        <v>0</v>
      </c>
      <c r="G111" s="16">
        <f>TRUNC('일위대가목록-MF'!F12,0)</f>
        <v>0</v>
      </c>
      <c r="H111" s="16">
        <f t="shared" si="9"/>
        <v>0</v>
      </c>
      <c r="I111" s="16">
        <f>TRUNC('일위대가목록-MF'!G12,0)</f>
        <v>0</v>
      </c>
      <c r="J111" s="16">
        <f t="shared" si="10"/>
        <v>0</v>
      </c>
      <c r="K111" s="16">
        <f t="shared" si="12"/>
        <v>0</v>
      </c>
      <c r="L111" s="16">
        <f t="shared" si="12"/>
        <v>0</v>
      </c>
      <c r="M111" s="138" t="s">
        <v>235</v>
      </c>
      <c r="N111" s="69" t="s">
        <v>858</v>
      </c>
      <c r="O111" s="69" t="s">
        <v>19</v>
      </c>
      <c r="P111" s="69" t="s">
        <v>19</v>
      </c>
      <c r="Q111" s="69" t="s">
        <v>150</v>
      </c>
      <c r="R111" s="69" t="s">
        <v>186</v>
      </c>
      <c r="S111" s="69" t="s">
        <v>185</v>
      </c>
      <c r="T111" s="69" t="s">
        <v>185</v>
      </c>
      <c r="U111" s="70"/>
      <c r="V111" s="70"/>
      <c r="W111" s="70"/>
      <c r="X111" s="70"/>
      <c r="Y111" s="70"/>
      <c r="Z111" s="70"/>
      <c r="AA111" s="70"/>
      <c r="AB111" s="70"/>
      <c r="AC111" s="70"/>
      <c r="AD111" s="70"/>
      <c r="AE111" s="70"/>
      <c r="AF111" s="70"/>
      <c r="AG111" s="70"/>
      <c r="AH111" s="70"/>
      <c r="AI111" s="70"/>
      <c r="AJ111" s="70"/>
      <c r="AK111" s="70"/>
      <c r="AL111" s="70"/>
      <c r="AM111" s="70"/>
      <c r="AN111" s="70"/>
      <c r="AO111" s="70"/>
      <c r="AP111" s="70"/>
      <c r="AQ111" s="70"/>
      <c r="AR111" s="69" t="s">
        <v>19</v>
      </c>
      <c r="AS111" s="69" t="s">
        <v>19</v>
      </c>
      <c r="AT111" s="70"/>
      <c r="AU111" s="69" t="s">
        <v>930</v>
      </c>
      <c r="AV111" s="70">
        <v>108</v>
      </c>
    </row>
    <row r="112" spans="1:48" ht="30" customHeight="1">
      <c r="A112" s="138" t="s">
        <v>216</v>
      </c>
      <c r="B112" s="138" t="s">
        <v>224</v>
      </c>
      <c r="C112" s="138" t="s">
        <v>218</v>
      </c>
      <c r="D112" s="68">
        <v>38</v>
      </c>
      <c r="E112" s="16">
        <f>TRUNC('일위대가목록-MF'!E13,0)</f>
        <v>0</v>
      </c>
      <c r="F112" s="16">
        <f t="shared" si="8"/>
        <v>0</v>
      </c>
      <c r="G112" s="16">
        <f>TRUNC('일위대가목록-MF'!F13,0)</f>
        <v>0</v>
      </c>
      <c r="H112" s="16">
        <f t="shared" si="9"/>
        <v>0</v>
      </c>
      <c r="I112" s="16">
        <f>TRUNC('일위대가목록-MF'!G13,0)</f>
        <v>0</v>
      </c>
      <c r="J112" s="16">
        <f t="shared" si="10"/>
        <v>0</v>
      </c>
      <c r="K112" s="16">
        <f t="shared" si="12"/>
        <v>0</v>
      </c>
      <c r="L112" s="16">
        <f t="shared" si="12"/>
        <v>0</v>
      </c>
      <c r="M112" s="138" t="s">
        <v>236</v>
      </c>
      <c r="N112" s="69" t="s">
        <v>860</v>
      </c>
      <c r="O112" s="69" t="s">
        <v>19</v>
      </c>
      <c r="P112" s="69" t="s">
        <v>19</v>
      </c>
      <c r="Q112" s="69" t="s">
        <v>150</v>
      </c>
      <c r="R112" s="69" t="s">
        <v>186</v>
      </c>
      <c r="S112" s="69" t="s">
        <v>185</v>
      </c>
      <c r="T112" s="69" t="s">
        <v>185</v>
      </c>
      <c r="U112" s="70"/>
      <c r="V112" s="70"/>
      <c r="W112" s="70"/>
      <c r="X112" s="70"/>
      <c r="Y112" s="70"/>
      <c r="Z112" s="70"/>
      <c r="AA112" s="70"/>
      <c r="AB112" s="70"/>
      <c r="AC112" s="70"/>
      <c r="AD112" s="70"/>
      <c r="AE112" s="70"/>
      <c r="AF112" s="70"/>
      <c r="AG112" s="70"/>
      <c r="AH112" s="70"/>
      <c r="AI112" s="70"/>
      <c r="AJ112" s="70"/>
      <c r="AK112" s="70"/>
      <c r="AL112" s="70"/>
      <c r="AM112" s="70"/>
      <c r="AN112" s="70"/>
      <c r="AO112" s="70"/>
      <c r="AP112" s="70"/>
      <c r="AQ112" s="70"/>
      <c r="AR112" s="69" t="s">
        <v>19</v>
      </c>
      <c r="AS112" s="69" t="s">
        <v>19</v>
      </c>
      <c r="AT112" s="70"/>
      <c r="AU112" s="69" t="s">
        <v>931</v>
      </c>
      <c r="AV112" s="70">
        <v>109</v>
      </c>
    </row>
    <row r="113" spans="1:48" ht="30" customHeight="1">
      <c r="A113" s="138" t="s">
        <v>270</v>
      </c>
      <c r="B113" s="138" t="s">
        <v>271</v>
      </c>
      <c r="C113" s="138" t="s">
        <v>218</v>
      </c>
      <c r="D113" s="68">
        <v>1</v>
      </c>
      <c r="E113" s="16">
        <f>TRUNC('일위대가목록-MF'!E24,0)</f>
        <v>0</v>
      </c>
      <c r="F113" s="16">
        <f t="shared" si="8"/>
        <v>0</v>
      </c>
      <c r="G113" s="16">
        <f>TRUNC('일위대가목록-MF'!F24,0)</f>
        <v>0</v>
      </c>
      <c r="H113" s="16">
        <f t="shared" si="9"/>
        <v>0</v>
      </c>
      <c r="I113" s="16">
        <f>TRUNC('일위대가목록-MF'!G24,0)</f>
        <v>0</v>
      </c>
      <c r="J113" s="16">
        <f t="shared" si="10"/>
        <v>0</v>
      </c>
      <c r="K113" s="16">
        <f t="shared" si="12"/>
        <v>0</v>
      </c>
      <c r="L113" s="16">
        <f t="shared" si="12"/>
        <v>0</v>
      </c>
      <c r="M113" s="138" t="s">
        <v>276</v>
      </c>
      <c r="N113" s="69" t="s">
        <v>932</v>
      </c>
      <c r="O113" s="69" t="s">
        <v>19</v>
      </c>
      <c r="P113" s="69" t="s">
        <v>19</v>
      </c>
      <c r="Q113" s="69" t="s">
        <v>150</v>
      </c>
      <c r="R113" s="69" t="s">
        <v>186</v>
      </c>
      <c r="S113" s="69" t="s">
        <v>185</v>
      </c>
      <c r="T113" s="69" t="s">
        <v>185</v>
      </c>
      <c r="U113" s="70"/>
      <c r="V113" s="70"/>
      <c r="W113" s="70"/>
      <c r="X113" s="70"/>
      <c r="Y113" s="70"/>
      <c r="Z113" s="70"/>
      <c r="AA113" s="70"/>
      <c r="AB113" s="70"/>
      <c r="AC113" s="70"/>
      <c r="AD113" s="70"/>
      <c r="AE113" s="70"/>
      <c r="AF113" s="70"/>
      <c r="AG113" s="70"/>
      <c r="AH113" s="70"/>
      <c r="AI113" s="70"/>
      <c r="AJ113" s="70"/>
      <c r="AK113" s="70"/>
      <c r="AL113" s="70"/>
      <c r="AM113" s="70"/>
      <c r="AN113" s="70"/>
      <c r="AO113" s="70"/>
      <c r="AP113" s="70"/>
      <c r="AQ113" s="70"/>
      <c r="AR113" s="69" t="s">
        <v>19</v>
      </c>
      <c r="AS113" s="69" t="s">
        <v>19</v>
      </c>
      <c r="AT113" s="70"/>
      <c r="AU113" s="69" t="s">
        <v>933</v>
      </c>
      <c r="AV113" s="70">
        <v>156</v>
      </c>
    </row>
    <row r="114" spans="1:48" ht="30" customHeight="1">
      <c r="A114" s="138" t="s">
        <v>226</v>
      </c>
      <c r="B114" s="138" t="s">
        <v>227</v>
      </c>
      <c r="C114" s="138" t="s">
        <v>204</v>
      </c>
      <c r="D114" s="68">
        <v>54</v>
      </c>
      <c r="E114" s="16">
        <f>TRUNC('단가대비표-MF'!O64,0)</f>
        <v>0</v>
      </c>
      <c r="F114" s="16">
        <f t="shared" si="8"/>
        <v>0</v>
      </c>
      <c r="G114" s="16">
        <f>TRUNC('단가대비표-MF'!P64,0)</f>
        <v>0</v>
      </c>
      <c r="H114" s="16">
        <f t="shared" si="9"/>
        <v>0</v>
      </c>
      <c r="I114" s="16">
        <f>TRUNC('단가대비표-MF'!V64,0)</f>
        <v>0</v>
      </c>
      <c r="J114" s="16">
        <f t="shared" si="10"/>
        <v>0</v>
      </c>
      <c r="K114" s="16">
        <f t="shared" si="12"/>
        <v>0</v>
      </c>
      <c r="L114" s="16">
        <f t="shared" si="12"/>
        <v>0</v>
      </c>
      <c r="M114" s="138" t="s">
        <v>19</v>
      </c>
      <c r="N114" s="69" t="s">
        <v>793</v>
      </c>
      <c r="O114" s="69" t="s">
        <v>19</v>
      </c>
      <c r="P114" s="69" t="s">
        <v>19</v>
      </c>
      <c r="Q114" s="69" t="s">
        <v>150</v>
      </c>
      <c r="R114" s="69" t="s">
        <v>185</v>
      </c>
      <c r="S114" s="69" t="s">
        <v>185</v>
      </c>
      <c r="T114" s="69" t="s">
        <v>186</v>
      </c>
      <c r="U114" s="70"/>
      <c r="V114" s="70"/>
      <c r="W114" s="70"/>
      <c r="X114" s="70"/>
      <c r="Y114" s="70"/>
      <c r="Z114" s="70"/>
      <c r="AA114" s="70"/>
      <c r="AB114" s="70"/>
      <c r="AC114" s="70"/>
      <c r="AD114" s="70"/>
      <c r="AE114" s="70"/>
      <c r="AF114" s="70"/>
      <c r="AG114" s="70"/>
      <c r="AH114" s="70"/>
      <c r="AI114" s="70"/>
      <c r="AJ114" s="70"/>
      <c r="AK114" s="70"/>
      <c r="AL114" s="70"/>
      <c r="AM114" s="70"/>
      <c r="AN114" s="70"/>
      <c r="AO114" s="70"/>
      <c r="AP114" s="70"/>
      <c r="AQ114" s="70"/>
      <c r="AR114" s="69" t="s">
        <v>19</v>
      </c>
      <c r="AS114" s="69" t="s">
        <v>19</v>
      </c>
      <c r="AT114" s="70"/>
      <c r="AU114" s="69" t="s">
        <v>934</v>
      </c>
      <c r="AV114" s="70">
        <v>112</v>
      </c>
    </row>
    <row r="115" spans="1:48" ht="30" customHeight="1">
      <c r="A115" s="138" t="s">
        <v>226</v>
      </c>
      <c r="B115" s="138" t="s">
        <v>228</v>
      </c>
      <c r="C115" s="138" t="s">
        <v>204</v>
      </c>
      <c r="D115" s="68">
        <v>2</v>
      </c>
      <c r="E115" s="16">
        <f>TRUNC('단가대비표-MF'!O65,0)</f>
        <v>0</v>
      </c>
      <c r="F115" s="16">
        <f t="shared" si="8"/>
        <v>0</v>
      </c>
      <c r="G115" s="16">
        <f>TRUNC('단가대비표-MF'!P65,0)</f>
        <v>0</v>
      </c>
      <c r="H115" s="16">
        <f t="shared" si="9"/>
        <v>0</v>
      </c>
      <c r="I115" s="16">
        <f>TRUNC('단가대비표-MF'!V65,0)</f>
        <v>0</v>
      </c>
      <c r="J115" s="16">
        <f t="shared" si="10"/>
        <v>0</v>
      </c>
      <c r="K115" s="16">
        <f t="shared" si="12"/>
        <v>0</v>
      </c>
      <c r="L115" s="16">
        <f t="shared" si="12"/>
        <v>0</v>
      </c>
      <c r="M115" s="138" t="s">
        <v>19</v>
      </c>
      <c r="N115" s="69" t="s">
        <v>795</v>
      </c>
      <c r="O115" s="69" t="s">
        <v>19</v>
      </c>
      <c r="P115" s="69" t="s">
        <v>19</v>
      </c>
      <c r="Q115" s="69" t="s">
        <v>150</v>
      </c>
      <c r="R115" s="69" t="s">
        <v>185</v>
      </c>
      <c r="S115" s="69" t="s">
        <v>185</v>
      </c>
      <c r="T115" s="69" t="s">
        <v>186</v>
      </c>
      <c r="U115" s="70"/>
      <c r="V115" s="70"/>
      <c r="W115" s="70"/>
      <c r="X115" s="70"/>
      <c r="Y115" s="70"/>
      <c r="Z115" s="70"/>
      <c r="AA115" s="70"/>
      <c r="AB115" s="70"/>
      <c r="AC115" s="70"/>
      <c r="AD115" s="70"/>
      <c r="AE115" s="70"/>
      <c r="AF115" s="70"/>
      <c r="AG115" s="70"/>
      <c r="AH115" s="70"/>
      <c r="AI115" s="70"/>
      <c r="AJ115" s="70"/>
      <c r="AK115" s="70"/>
      <c r="AL115" s="70"/>
      <c r="AM115" s="70"/>
      <c r="AN115" s="70"/>
      <c r="AO115" s="70"/>
      <c r="AP115" s="70"/>
      <c r="AQ115" s="70"/>
      <c r="AR115" s="69" t="s">
        <v>19</v>
      </c>
      <c r="AS115" s="69" t="s">
        <v>19</v>
      </c>
      <c r="AT115" s="70"/>
      <c r="AU115" s="69" t="s">
        <v>935</v>
      </c>
      <c r="AV115" s="70">
        <v>113</v>
      </c>
    </row>
    <row r="116" spans="1:48" ht="30" customHeight="1">
      <c r="A116" s="138" t="s">
        <v>229</v>
      </c>
      <c r="B116" s="138" t="s">
        <v>230</v>
      </c>
      <c r="C116" s="138" t="s">
        <v>204</v>
      </c>
      <c r="D116" s="68">
        <v>56</v>
      </c>
      <c r="E116" s="16">
        <f>TRUNC('단가대비표-MF'!O63,0)</f>
        <v>0</v>
      </c>
      <c r="F116" s="16">
        <f t="shared" si="8"/>
        <v>0</v>
      </c>
      <c r="G116" s="16">
        <f>TRUNC('단가대비표-MF'!P63,0)</f>
        <v>0</v>
      </c>
      <c r="H116" s="16">
        <f t="shared" si="9"/>
        <v>0</v>
      </c>
      <c r="I116" s="16">
        <f>TRUNC('단가대비표-MF'!V63,0)</f>
        <v>0</v>
      </c>
      <c r="J116" s="16">
        <f t="shared" si="10"/>
        <v>0</v>
      </c>
      <c r="K116" s="16">
        <f t="shared" si="12"/>
        <v>0</v>
      </c>
      <c r="L116" s="16">
        <f t="shared" si="12"/>
        <v>0</v>
      </c>
      <c r="M116" s="138" t="s">
        <v>19</v>
      </c>
      <c r="N116" s="69" t="s">
        <v>797</v>
      </c>
      <c r="O116" s="69" t="s">
        <v>19</v>
      </c>
      <c r="P116" s="69" t="s">
        <v>19</v>
      </c>
      <c r="Q116" s="69" t="s">
        <v>150</v>
      </c>
      <c r="R116" s="69" t="s">
        <v>185</v>
      </c>
      <c r="S116" s="69" t="s">
        <v>185</v>
      </c>
      <c r="T116" s="69" t="s">
        <v>186</v>
      </c>
      <c r="U116" s="70"/>
      <c r="V116" s="70"/>
      <c r="W116" s="70"/>
      <c r="X116" s="70"/>
      <c r="Y116" s="70"/>
      <c r="Z116" s="70"/>
      <c r="AA116" s="70"/>
      <c r="AB116" s="70"/>
      <c r="AC116" s="70"/>
      <c r="AD116" s="70"/>
      <c r="AE116" s="70"/>
      <c r="AF116" s="70"/>
      <c r="AG116" s="70"/>
      <c r="AH116" s="70"/>
      <c r="AI116" s="70"/>
      <c r="AJ116" s="70"/>
      <c r="AK116" s="70"/>
      <c r="AL116" s="70"/>
      <c r="AM116" s="70"/>
      <c r="AN116" s="70"/>
      <c r="AO116" s="70"/>
      <c r="AP116" s="70"/>
      <c r="AQ116" s="70"/>
      <c r="AR116" s="69" t="s">
        <v>19</v>
      </c>
      <c r="AS116" s="69" t="s">
        <v>19</v>
      </c>
      <c r="AT116" s="70"/>
      <c r="AU116" s="69" t="s">
        <v>936</v>
      </c>
      <c r="AV116" s="70">
        <v>114</v>
      </c>
    </row>
    <row r="117" spans="1:48" ht="30" customHeight="1">
      <c r="A117" s="138" t="s">
        <v>202</v>
      </c>
      <c r="B117" s="138" t="s">
        <v>231</v>
      </c>
      <c r="C117" s="138" t="s">
        <v>204</v>
      </c>
      <c r="D117" s="68">
        <v>24</v>
      </c>
      <c r="E117" s="16">
        <f>TRUNC('단가대비표-MF'!O54,0)</f>
        <v>0</v>
      </c>
      <c r="F117" s="16">
        <f t="shared" si="8"/>
        <v>0</v>
      </c>
      <c r="G117" s="16">
        <f>TRUNC('단가대비표-MF'!P54,0)</f>
        <v>0</v>
      </c>
      <c r="H117" s="16">
        <f t="shared" si="9"/>
        <v>0</v>
      </c>
      <c r="I117" s="16">
        <f>TRUNC('단가대비표-MF'!V54,0)</f>
        <v>0</v>
      </c>
      <c r="J117" s="16">
        <f t="shared" si="10"/>
        <v>0</v>
      </c>
      <c r="K117" s="16">
        <f t="shared" si="12"/>
        <v>0</v>
      </c>
      <c r="L117" s="16">
        <f t="shared" si="12"/>
        <v>0</v>
      </c>
      <c r="M117" s="138" t="s">
        <v>19</v>
      </c>
      <c r="N117" s="69" t="s">
        <v>865</v>
      </c>
      <c r="O117" s="69" t="s">
        <v>19</v>
      </c>
      <c r="P117" s="69" t="s">
        <v>19</v>
      </c>
      <c r="Q117" s="69" t="s">
        <v>150</v>
      </c>
      <c r="R117" s="69" t="s">
        <v>185</v>
      </c>
      <c r="S117" s="69" t="s">
        <v>185</v>
      </c>
      <c r="T117" s="69" t="s">
        <v>186</v>
      </c>
      <c r="U117" s="70"/>
      <c r="V117" s="70"/>
      <c r="W117" s="70"/>
      <c r="X117" s="70"/>
      <c r="Y117" s="70"/>
      <c r="Z117" s="70"/>
      <c r="AA117" s="70"/>
      <c r="AB117" s="70"/>
      <c r="AC117" s="70"/>
      <c r="AD117" s="70"/>
      <c r="AE117" s="70"/>
      <c r="AF117" s="70"/>
      <c r="AG117" s="70"/>
      <c r="AH117" s="70"/>
      <c r="AI117" s="70"/>
      <c r="AJ117" s="70"/>
      <c r="AK117" s="70"/>
      <c r="AL117" s="70"/>
      <c r="AM117" s="70"/>
      <c r="AN117" s="70"/>
      <c r="AO117" s="70"/>
      <c r="AP117" s="70"/>
      <c r="AQ117" s="70"/>
      <c r="AR117" s="69" t="s">
        <v>19</v>
      </c>
      <c r="AS117" s="69" t="s">
        <v>19</v>
      </c>
      <c r="AT117" s="70"/>
      <c r="AU117" s="69" t="s">
        <v>937</v>
      </c>
      <c r="AV117" s="70">
        <v>115</v>
      </c>
    </row>
    <row r="118" spans="1:48" ht="30" customHeight="1">
      <c r="A118" s="138" t="s">
        <v>232</v>
      </c>
      <c r="B118" s="138" t="s">
        <v>233</v>
      </c>
      <c r="C118" s="138" t="s">
        <v>204</v>
      </c>
      <c r="D118" s="68">
        <v>1</v>
      </c>
      <c r="E118" s="16">
        <f>TRUNC('단가대비표-MF'!O58,0)</f>
        <v>0</v>
      </c>
      <c r="F118" s="16">
        <f t="shared" si="8"/>
        <v>0</v>
      </c>
      <c r="G118" s="16">
        <f>TRUNC('단가대비표-MF'!P58,0)</f>
        <v>0</v>
      </c>
      <c r="H118" s="16">
        <f t="shared" si="9"/>
        <v>0</v>
      </c>
      <c r="I118" s="16">
        <f>TRUNC('단가대비표-MF'!V58,0)</f>
        <v>0</v>
      </c>
      <c r="J118" s="16">
        <f t="shared" si="10"/>
        <v>0</v>
      </c>
      <c r="K118" s="16">
        <f t="shared" si="12"/>
        <v>0</v>
      </c>
      <c r="L118" s="16">
        <f t="shared" si="12"/>
        <v>0</v>
      </c>
      <c r="M118" s="138" t="s">
        <v>19</v>
      </c>
      <c r="N118" s="69" t="s">
        <v>799</v>
      </c>
      <c r="O118" s="69" t="s">
        <v>19</v>
      </c>
      <c r="P118" s="69" t="s">
        <v>19</v>
      </c>
      <c r="Q118" s="69" t="s">
        <v>150</v>
      </c>
      <c r="R118" s="69" t="s">
        <v>185</v>
      </c>
      <c r="S118" s="69" t="s">
        <v>185</v>
      </c>
      <c r="T118" s="69" t="s">
        <v>186</v>
      </c>
      <c r="U118" s="70"/>
      <c r="V118" s="70"/>
      <c r="W118" s="70"/>
      <c r="X118" s="70"/>
      <c r="Y118" s="70"/>
      <c r="Z118" s="70"/>
      <c r="AA118" s="70"/>
      <c r="AB118" s="70"/>
      <c r="AC118" s="70"/>
      <c r="AD118" s="70"/>
      <c r="AE118" s="70"/>
      <c r="AF118" s="70"/>
      <c r="AG118" s="70"/>
      <c r="AH118" s="70"/>
      <c r="AI118" s="70"/>
      <c r="AJ118" s="70"/>
      <c r="AK118" s="70"/>
      <c r="AL118" s="70"/>
      <c r="AM118" s="70"/>
      <c r="AN118" s="70"/>
      <c r="AO118" s="70"/>
      <c r="AP118" s="70"/>
      <c r="AQ118" s="70"/>
      <c r="AR118" s="69" t="s">
        <v>19</v>
      </c>
      <c r="AS118" s="69" t="s">
        <v>19</v>
      </c>
      <c r="AT118" s="70"/>
      <c r="AU118" s="69" t="s">
        <v>938</v>
      </c>
      <c r="AV118" s="70">
        <v>116</v>
      </c>
    </row>
    <row r="119" spans="1:48" ht="30" customHeight="1">
      <c r="A119" s="138" t="s">
        <v>273</v>
      </c>
      <c r="B119" s="138" t="s">
        <v>274</v>
      </c>
      <c r="C119" s="138" t="s">
        <v>275</v>
      </c>
      <c r="D119" s="68">
        <v>1</v>
      </c>
      <c r="E119" s="16">
        <f>TRUNC('일위대가목록-MF'!E25,0)</f>
        <v>0</v>
      </c>
      <c r="F119" s="16">
        <f t="shared" si="8"/>
        <v>0</v>
      </c>
      <c r="G119" s="16">
        <f>TRUNC('일위대가목록-MF'!F25,0)</f>
        <v>0</v>
      </c>
      <c r="H119" s="16">
        <f t="shared" si="9"/>
        <v>0</v>
      </c>
      <c r="I119" s="16">
        <f>TRUNC('일위대가목록-MF'!G25,0)</f>
        <v>0</v>
      </c>
      <c r="J119" s="16">
        <f t="shared" si="10"/>
        <v>0</v>
      </c>
      <c r="K119" s="16">
        <f t="shared" si="12"/>
        <v>0</v>
      </c>
      <c r="L119" s="16">
        <f t="shared" si="12"/>
        <v>0</v>
      </c>
      <c r="M119" s="138" t="s">
        <v>279</v>
      </c>
      <c r="N119" s="69" t="s">
        <v>939</v>
      </c>
      <c r="O119" s="69" t="s">
        <v>19</v>
      </c>
      <c r="P119" s="69" t="s">
        <v>19</v>
      </c>
      <c r="Q119" s="69" t="s">
        <v>150</v>
      </c>
      <c r="R119" s="69" t="s">
        <v>186</v>
      </c>
      <c r="S119" s="69" t="s">
        <v>185</v>
      </c>
      <c r="T119" s="69" t="s">
        <v>185</v>
      </c>
      <c r="U119" s="70"/>
      <c r="V119" s="70"/>
      <c r="W119" s="70"/>
      <c r="X119" s="70"/>
      <c r="Y119" s="70"/>
      <c r="Z119" s="70"/>
      <c r="AA119" s="70"/>
      <c r="AB119" s="70"/>
      <c r="AC119" s="70"/>
      <c r="AD119" s="70"/>
      <c r="AE119" s="70"/>
      <c r="AF119" s="70"/>
      <c r="AG119" s="70"/>
      <c r="AH119" s="70"/>
      <c r="AI119" s="70"/>
      <c r="AJ119" s="70"/>
      <c r="AK119" s="70"/>
      <c r="AL119" s="70"/>
      <c r="AM119" s="70"/>
      <c r="AN119" s="70"/>
      <c r="AO119" s="70"/>
      <c r="AP119" s="70"/>
      <c r="AQ119" s="70"/>
      <c r="AR119" s="69" t="s">
        <v>19</v>
      </c>
      <c r="AS119" s="69" t="s">
        <v>19</v>
      </c>
      <c r="AT119" s="70"/>
      <c r="AU119" s="69" t="s">
        <v>940</v>
      </c>
      <c r="AV119" s="70">
        <v>111</v>
      </c>
    </row>
    <row r="120" spans="1:48" ht="30" customHeight="1">
      <c r="A120" s="138" t="s">
        <v>277</v>
      </c>
      <c r="B120" s="138" t="s">
        <v>278</v>
      </c>
      <c r="C120" s="138" t="s">
        <v>184</v>
      </c>
      <c r="D120" s="68">
        <v>14</v>
      </c>
      <c r="E120" s="16">
        <f>TRUNC('일위대가목록-MF'!E26,0)</f>
        <v>0</v>
      </c>
      <c r="F120" s="16">
        <f t="shared" si="8"/>
        <v>0</v>
      </c>
      <c r="G120" s="16">
        <f>TRUNC('일위대가목록-MF'!F26,0)</f>
        <v>0</v>
      </c>
      <c r="H120" s="16">
        <f t="shared" si="9"/>
        <v>0</v>
      </c>
      <c r="I120" s="16">
        <f>TRUNC('일위대가목록-MF'!G26,0)</f>
        <v>0</v>
      </c>
      <c r="J120" s="16">
        <f t="shared" si="10"/>
        <v>0</v>
      </c>
      <c r="K120" s="16">
        <f t="shared" si="12"/>
        <v>0</v>
      </c>
      <c r="L120" s="16">
        <f t="shared" si="12"/>
        <v>0</v>
      </c>
      <c r="M120" s="138" t="s">
        <v>281</v>
      </c>
      <c r="N120" s="69" t="s">
        <v>941</v>
      </c>
      <c r="O120" s="69" t="s">
        <v>19</v>
      </c>
      <c r="P120" s="69" t="s">
        <v>19</v>
      </c>
      <c r="Q120" s="69" t="s">
        <v>150</v>
      </c>
      <c r="R120" s="69" t="s">
        <v>186</v>
      </c>
      <c r="S120" s="69" t="s">
        <v>185</v>
      </c>
      <c r="T120" s="69" t="s">
        <v>185</v>
      </c>
      <c r="U120" s="70"/>
      <c r="V120" s="70"/>
      <c r="W120" s="70"/>
      <c r="X120" s="70"/>
      <c r="Y120" s="70"/>
      <c r="Z120" s="70"/>
      <c r="AA120" s="70"/>
      <c r="AB120" s="70"/>
      <c r="AC120" s="70"/>
      <c r="AD120" s="70"/>
      <c r="AE120" s="70"/>
      <c r="AF120" s="70"/>
      <c r="AG120" s="70"/>
      <c r="AH120" s="70"/>
      <c r="AI120" s="70"/>
      <c r="AJ120" s="70"/>
      <c r="AK120" s="70"/>
      <c r="AL120" s="70"/>
      <c r="AM120" s="70"/>
      <c r="AN120" s="70"/>
      <c r="AO120" s="70"/>
      <c r="AP120" s="70"/>
      <c r="AQ120" s="70"/>
      <c r="AR120" s="69" t="s">
        <v>19</v>
      </c>
      <c r="AS120" s="69" t="s">
        <v>19</v>
      </c>
      <c r="AT120" s="70"/>
      <c r="AU120" s="69" t="s">
        <v>942</v>
      </c>
      <c r="AV120" s="70">
        <v>122</v>
      </c>
    </row>
    <row r="121" spans="1:48" ht="30" customHeight="1">
      <c r="A121" s="138" t="s">
        <v>277</v>
      </c>
      <c r="B121" s="138" t="s">
        <v>280</v>
      </c>
      <c r="C121" s="138" t="s">
        <v>184</v>
      </c>
      <c r="D121" s="68">
        <v>8</v>
      </c>
      <c r="E121" s="16">
        <f>TRUNC('일위대가목록-MF'!E27,0)</f>
        <v>0</v>
      </c>
      <c r="F121" s="16">
        <f t="shared" si="8"/>
        <v>0</v>
      </c>
      <c r="G121" s="16">
        <f>TRUNC('일위대가목록-MF'!F27,0)</f>
        <v>0</v>
      </c>
      <c r="H121" s="16">
        <f t="shared" si="9"/>
        <v>0</v>
      </c>
      <c r="I121" s="16">
        <f>TRUNC('일위대가목록-MF'!G27,0)</f>
        <v>0</v>
      </c>
      <c r="J121" s="16">
        <f t="shared" si="10"/>
        <v>0</v>
      </c>
      <c r="K121" s="16">
        <f t="shared" si="12"/>
        <v>0</v>
      </c>
      <c r="L121" s="16">
        <f t="shared" si="12"/>
        <v>0</v>
      </c>
      <c r="M121" s="138" t="s">
        <v>283</v>
      </c>
      <c r="N121" s="69" t="s">
        <v>943</v>
      </c>
      <c r="O121" s="69" t="s">
        <v>19</v>
      </c>
      <c r="P121" s="69" t="s">
        <v>19</v>
      </c>
      <c r="Q121" s="69" t="s">
        <v>150</v>
      </c>
      <c r="R121" s="69" t="s">
        <v>186</v>
      </c>
      <c r="S121" s="69" t="s">
        <v>185</v>
      </c>
      <c r="T121" s="69" t="s">
        <v>185</v>
      </c>
      <c r="U121" s="70"/>
      <c r="V121" s="70"/>
      <c r="W121" s="70"/>
      <c r="X121" s="70"/>
      <c r="Y121" s="70"/>
      <c r="Z121" s="70"/>
      <c r="AA121" s="70"/>
      <c r="AB121" s="70"/>
      <c r="AC121" s="70"/>
      <c r="AD121" s="70"/>
      <c r="AE121" s="70"/>
      <c r="AF121" s="70"/>
      <c r="AG121" s="70"/>
      <c r="AH121" s="70"/>
      <c r="AI121" s="70"/>
      <c r="AJ121" s="70"/>
      <c r="AK121" s="70"/>
      <c r="AL121" s="70"/>
      <c r="AM121" s="70"/>
      <c r="AN121" s="70"/>
      <c r="AO121" s="70"/>
      <c r="AP121" s="70"/>
      <c r="AQ121" s="70"/>
      <c r="AR121" s="69" t="s">
        <v>19</v>
      </c>
      <c r="AS121" s="69" t="s">
        <v>19</v>
      </c>
      <c r="AT121" s="70"/>
      <c r="AU121" s="69" t="s">
        <v>944</v>
      </c>
      <c r="AV121" s="70">
        <v>118</v>
      </c>
    </row>
    <row r="122" spans="1:48" ht="30" customHeight="1">
      <c r="A122" s="138" t="s">
        <v>277</v>
      </c>
      <c r="B122" s="138" t="s">
        <v>282</v>
      </c>
      <c r="C122" s="138" t="s">
        <v>184</v>
      </c>
      <c r="D122" s="68">
        <v>8</v>
      </c>
      <c r="E122" s="16">
        <f>TRUNC('일위대가목록-MF'!E28,0)</f>
        <v>0</v>
      </c>
      <c r="F122" s="16">
        <f t="shared" si="8"/>
        <v>0</v>
      </c>
      <c r="G122" s="16">
        <f>TRUNC('일위대가목록-MF'!F28,0)</f>
        <v>0</v>
      </c>
      <c r="H122" s="16">
        <f t="shared" si="9"/>
        <v>0</v>
      </c>
      <c r="I122" s="16">
        <f>TRUNC('일위대가목록-MF'!G28,0)</f>
        <v>0</v>
      </c>
      <c r="J122" s="16">
        <f t="shared" si="10"/>
        <v>0</v>
      </c>
      <c r="K122" s="16">
        <f t="shared" si="12"/>
        <v>0</v>
      </c>
      <c r="L122" s="16">
        <f t="shared" si="12"/>
        <v>0</v>
      </c>
      <c r="M122" s="138" t="s">
        <v>285</v>
      </c>
      <c r="N122" s="69" t="s">
        <v>945</v>
      </c>
      <c r="O122" s="69" t="s">
        <v>19</v>
      </c>
      <c r="P122" s="69" t="s">
        <v>19</v>
      </c>
      <c r="Q122" s="69" t="s">
        <v>150</v>
      </c>
      <c r="R122" s="69" t="s">
        <v>186</v>
      </c>
      <c r="S122" s="69" t="s">
        <v>185</v>
      </c>
      <c r="T122" s="69" t="s">
        <v>185</v>
      </c>
      <c r="U122" s="70"/>
      <c r="V122" s="70"/>
      <c r="W122" s="70"/>
      <c r="X122" s="70"/>
      <c r="Y122" s="70"/>
      <c r="Z122" s="70"/>
      <c r="AA122" s="70"/>
      <c r="AB122" s="70"/>
      <c r="AC122" s="70"/>
      <c r="AD122" s="70"/>
      <c r="AE122" s="70"/>
      <c r="AF122" s="70"/>
      <c r="AG122" s="70"/>
      <c r="AH122" s="70"/>
      <c r="AI122" s="70"/>
      <c r="AJ122" s="70"/>
      <c r="AK122" s="70"/>
      <c r="AL122" s="70"/>
      <c r="AM122" s="70"/>
      <c r="AN122" s="70"/>
      <c r="AO122" s="70"/>
      <c r="AP122" s="70"/>
      <c r="AQ122" s="70"/>
      <c r="AR122" s="69" t="s">
        <v>19</v>
      </c>
      <c r="AS122" s="69" t="s">
        <v>19</v>
      </c>
      <c r="AT122" s="70"/>
      <c r="AU122" s="69" t="s">
        <v>946</v>
      </c>
      <c r="AV122" s="70">
        <v>121</v>
      </c>
    </row>
    <row r="123" spans="1:48" ht="30" customHeight="1">
      <c r="A123" s="138" t="s">
        <v>277</v>
      </c>
      <c r="B123" s="138" t="s">
        <v>284</v>
      </c>
      <c r="C123" s="138" t="s">
        <v>184</v>
      </c>
      <c r="D123" s="68">
        <v>17</v>
      </c>
      <c r="E123" s="16">
        <f>TRUNC('일위대가목록-MF'!E29,0)</f>
        <v>0</v>
      </c>
      <c r="F123" s="16">
        <f t="shared" si="8"/>
        <v>0</v>
      </c>
      <c r="G123" s="16">
        <f>TRUNC('일위대가목록-MF'!F29,0)</f>
        <v>0</v>
      </c>
      <c r="H123" s="16">
        <f t="shared" si="9"/>
        <v>0</v>
      </c>
      <c r="I123" s="16">
        <f>TRUNC('일위대가목록-MF'!G29,0)</f>
        <v>0</v>
      </c>
      <c r="J123" s="16">
        <f t="shared" si="10"/>
        <v>0</v>
      </c>
      <c r="K123" s="16">
        <f t="shared" si="12"/>
        <v>0</v>
      </c>
      <c r="L123" s="16">
        <f t="shared" si="12"/>
        <v>0</v>
      </c>
      <c r="M123" s="138" t="s">
        <v>287</v>
      </c>
      <c r="N123" s="69" t="s">
        <v>947</v>
      </c>
      <c r="O123" s="69" t="s">
        <v>19</v>
      </c>
      <c r="P123" s="69" t="s">
        <v>19</v>
      </c>
      <c r="Q123" s="69" t="s">
        <v>150</v>
      </c>
      <c r="R123" s="69" t="s">
        <v>186</v>
      </c>
      <c r="S123" s="69" t="s">
        <v>185</v>
      </c>
      <c r="T123" s="69" t="s">
        <v>185</v>
      </c>
      <c r="U123" s="70"/>
      <c r="V123" s="70"/>
      <c r="W123" s="70"/>
      <c r="X123" s="70"/>
      <c r="Y123" s="70"/>
      <c r="Z123" s="70"/>
      <c r="AA123" s="70"/>
      <c r="AB123" s="70"/>
      <c r="AC123" s="70"/>
      <c r="AD123" s="70"/>
      <c r="AE123" s="70"/>
      <c r="AF123" s="70"/>
      <c r="AG123" s="70"/>
      <c r="AH123" s="70"/>
      <c r="AI123" s="70"/>
      <c r="AJ123" s="70"/>
      <c r="AK123" s="70"/>
      <c r="AL123" s="70"/>
      <c r="AM123" s="70"/>
      <c r="AN123" s="70"/>
      <c r="AO123" s="70"/>
      <c r="AP123" s="70"/>
      <c r="AQ123" s="70"/>
      <c r="AR123" s="69" t="s">
        <v>19</v>
      </c>
      <c r="AS123" s="69" t="s">
        <v>19</v>
      </c>
      <c r="AT123" s="70"/>
      <c r="AU123" s="69" t="s">
        <v>948</v>
      </c>
      <c r="AV123" s="70">
        <v>119</v>
      </c>
    </row>
    <row r="124" spans="1:48" ht="30" customHeight="1">
      <c r="A124" s="138" t="s">
        <v>277</v>
      </c>
      <c r="B124" s="138" t="s">
        <v>286</v>
      </c>
      <c r="C124" s="138" t="s">
        <v>184</v>
      </c>
      <c r="D124" s="68">
        <v>23</v>
      </c>
      <c r="E124" s="16">
        <f>TRUNC('일위대가목록-MF'!E30,0)</f>
        <v>0</v>
      </c>
      <c r="F124" s="16">
        <f t="shared" si="8"/>
        <v>0</v>
      </c>
      <c r="G124" s="16">
        <f>TRUNC('일위대가목록-MF'!F30,0)</f>
        <v>0</v>
      </c>
      <c r="H124" s="16">
        <f t="shared" si="9"/>
        <v>0</v>
      </c>
      <c r="I124" s="16">
        <f>TRUNC('일위대가목록-MF'!G30,0)</f>
        <v>0</v>
      </c>
      <c r="J124" s="16">
        <f t="shared" si="10"/>
        <v>0</v>
      </c>
      <c r="K124" s="16">
        <f t="shared" si="12"/>
        <v>0</v>
      </c>
      <c r="L124" s="16">
        <f t="shared" si="12"/>
        <v>0</v>
      </c>
      <c r="M124" s="138" t="s">
        <v>289</v>
      </c>
      <c r="N124" s="69" t="s">
        <v>949</v>
      </c>
      <c r="O124" s="69" t="s">
        <v>19</v>
      </c>
      <c r="P124" s="69" t="s">
        <v>19</v>
      </c>
      <c r="Q124" s="69" t="s">
        <v>150</v>
      </c>
      <c r="R124" s="69" t="s">
        <v>186</v>
      </c>
      <c r="S124" s="69" t="s">
        <v>185</v>
      </c>
      <c r="T124" s="69" t="s">
        <v>185</v>
      </c>
      <c r="U124" s="70"/>
      <c r="V124" s="70"/>
      <c r="W124" s="70"/>
      <c r="X124" s="70"/>
      <c r="Y124" s="70"/>
      <c r="Z124" s="70"/>
      <c r="AA124" s="70"/>
      <c r="AB124" s="70"/>
      <c r="AC124" s="70"/>
      <c r="AD124" s="70"/>
      <c r="AE124" s="70"/>
      <c r="AF124" s="70"/>
      <c r="AG124" s="70"/>
      <c r="AH124" s="70"/>
      <c r="AI124" s="70"/>
      <c r="AJ124" s="70"/>
      <c r="AK124" s="70"/>
      <c r="AL124" s="70"/>
      <c r="AM124" s="70"/>
      <c r="AN124" s="70"/>
      <c r="AO124" s="70"/>
      <c r="AP124" s="70"/>
      <c r="AQ124" s="70"/>
      <c r="AR124" s="69" t="s">
        <v>19</v>
      </c>
      <c r="AS124" s="69" t="s">
        <v>19</v>
      </c>
      <c r="AT124" s="70"/>
      <c r="AU124" s="69" t="s">
        <v>950</v>
      </c>
      <c r="AV124" s="70">
        <v>120</v>
      </c>
    </row>
    <row r="125" spans="1:48" ht="30" customHeight="1">
      <c r="A125" s="138" t="s">
        <v>288</v>
      </c>
      <c r="B125" s="138" t="s">
        <v>19</v>
      </c>
      <c r="C125" s="138" t="s">
        <v>184</v>
      </c>
      <c r="D125" s="68">
        <v>20</v>
      </c>
      <c r="E125" s="16">
        <f>TRUNC('일위대가목록-MF'!E31,0)</f>
        <v>0</v>
      </c>
      <c r="F125" s="16">
        <f t="shared" si="8"/>
        <v>0</v>
      </c>
      <c r="G125" s="16">
        <f>TRUNC('일위대가목록-MF'!F31,0)</f>
        <v>0</v>
      </c>
      <c r="H125" s="16">
        <f t="shared" si="9"/>
        <v>0</v>
      </c>
      <c r="I125" s="16">
        <f>TRUNC('일위대가목록-MF'!G31,0)</f>
        <v>0</v>
      </c>
      <c r="J125" s="16">
        <f t="shared" si="10"/>
        <v>0</v>
      </c>
      <c r="K125" s="16">
        <f t="shared" si="12"/>
        <v>0</v>
      </c>
      <c r="L125" s="16">
        <f t="shared" si="12"/>
        <v>0</v>
      </c>
      <c r="M125" s="138" t="s">
        <v>292</v>
      </c>
      <c r="N125" s="69" t="s">
        <v>951</v>
      </c>
      <c r="O125" s="69" t="s">
        <v>19</v>
      </c>
      <c r="P125" s="69" t="s">
        <v>19</v>
      </c>
      <c r="Q125" s="69" t="s">
        <v>150</v>
      </c>
      <c r="R125" s="69" t="s">
        <v>186</v>
      </c>
      <c r="S125" s="69" t="s">
        <v>185</v>
      </c>
      <c r="T125" s="69" t="s">
        <v>185</v>
      </c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  <c r="AE125" s="70"/>
      <c r="AF125" s="70"/>
      <c r="AG125" s="70"/>
      <c r="AH125" s="70"/>
      <c r="AI125" s="70"/>
      <c r="AJ125" s="70"/>
      <c r="AK125" s="70"/>
      <c r="AL125" s="70"/>
      <c r="AM125" s="70"/>
      <c r="AN125" s="70"/>
      <c r="AO125" s="70"/>
      <c r="AP125" s="70"/>
      <c r="AQ125" s="70"/>
      <c r="AR125" s="69" t="s">
        <v>19</v>
      </c>
      <c r="AS125" s="69" t="s">
        <v>19</v>
      </c>
      <c r="AT125" s="70"/>
      <c r="AU125" s="69" t="s">
        <v>952</v>
      </c>
      <c r="AV125" s="70">
        <v>123</v>
      </c>
    </row>
    <row r="126" spans="1:48" ht="30" customHeight="1">
      <c r="A126" s="138" t="s">
        <v>290</v>
      </c>
      <c r="B126" s="138" t="s">
        <v>19</v>
      </c>
      <c r="C126" s="138" t="s">
        <v>291</v>
      </c>
      <c r="D126" s="68">
        <v>12</v>
      </c>
      <c r="E126" s="16">
        <f>TRUNC('일위대가목록-MF'!E32,0)</f>
        <v>0</v>
      </c>
      <c r="F126" s="16">
        <f t="shared" si="8"/>
        <v>0</v>
      </c>
      <c r="G126" s="16">
        <f>TRUNC('일위대가목록-MF'!F32,0)</f>
        <v>0</v>
      </c>
      <c r="H126" s="16">
        <f t="shared" si="9"/>
        <v>0</v>
      </c>
      <c r="I126" s="16">
        <f>TRUNC('일위대가목록-MF'!G32,0)</f>
        <v>0</v>
      </c>
      <c r="J126" s="16">
        <f t="shared" si="10"/>
        <v>0</v>
      </c>
      <c r="K126" s="16">
        <f t="shared" si="12"/>
        <v>0</v>
      </c>
      <c r="L126" s="16">
        <f t="shared" si="12"/>
        <v>0</v>
      </c>
      <c r="M126" s="138" t="s">
        <v>294</v>
      </c>
      <c r="N126" s="69" t="s">
        <v>953</v>
      </c>
      <c r="O126" s="69" t="s">
        <v>19</v>
      </c>
      <c r="P126" s="69" t="s">
        <v>19</v>
      </c>
      <c r="Q126" s="69" t="s">
        <v>150</v>
      </c>
      <c r="R126" s="69" t="s">
        <v>186</v>
      </c>
      <c r="S126" s="69" t="s">
        <v>185</v>
      </c>
      <c r="T126" s="69" t="s">
        <v>185</v>
      </c>
      <c r="U126" s="70"/>
      <c r="V126" s="70"/>
      <c r="W126" s="70"/>
      <c r="X126" s="70"/>
      <c r="Y126" s="70"/>
      <c r="Z126" s="70"/>
      <c r="AA126" s="70"/>
      <c r="AB126" s="70"/>
      <c r="AC126" s="70"/>
      <c r="AD126" s="70"/>
      <c r="AE126" s="70"/>
      <c r="AF126" s="70"/>
      <c r="AG126" s="70"/>
      <c r="AH126" s="70"/>
      <c r="AI126" s="70"/>
      <c r="AJ126" s="70"/>
      <c r="AK126" s="70"/>
      <c r="AL126" s="70"/>
      <c r="AM126" s="70"/>
      <c r="AN126" s="70"/>
      <c r="AO126" s="70"/>
      <c r="AP126" s="70"/>
      <c r="AQ126" s="70"/>
      <c r="AR126" s="69" t="s">
        <v>19</v>
      </c>
      <c r="AS126" s="69" t="s">
        <v>19</v>
      </c>
      <c r="AT126" s="70"/>
      <c r="AU126" s="69" t="s">
        <v>954</v>
      </c>
      <c r="AV126" s="70">
        <v>124</v>
      </c>
    </row>
    <row r="127" spans="1:48" ht="30" customHeight="1">
      <c r="A127" s="138" t="s">
        <v>293</v>
      </c>
      <c r="B127" s="138" t="s">
        <v>264</v>
      </c>
      <c r="C127" s="138" t="s">
        <v>218</v>
      </c>
      <c r="D127" s="68">
        <v>1</v>
      </c>
      <c r="E127" s="16">
        <f>TRUNC('일위대가목록-MF'!E33,0)</f>
        <v>0</v>
      </c>
      <c r="F127" s="16">
        <f t="shared" si="8"/>
        <v>0</v>
      </c>
      <c r="G127" s="16">
        <f>TRUNC('일위대가목록-MF'!F33,0)</f>
        <v>0</v>
      </c>
      <c r="H127" s="16">
        <f t="shared" si="9"/>
        <v>0</v>
      </c>
      <c r="I127" s="16">
        <f>TRUNC('일위대가목록-MF'!G33,0)</f>
        <v>0</v>
      </c>
      <c r="J127" s="16">
        <f t="shared" si="10"/>
        <v>0</v>
      </c>
      <c r="K127" s="16">
        <f t="shared" si="12"/>
        <v>0</v>
      </c>
      <c r="L127" s="16">
        <f t="shared" si="12"/>
        <v>0</v>
      </c>
      <c r="M127" s="138" t="s">
        <v>342</v>
      </c>
      <c r="N127" s="69" t="s">
        <v>955</v>
      </c>
      <c r="O127" s="69" t="s">
        <v>19</v>
      </c>
      <c r="P127" s="69" t="s">
        <v>19</v>
      </c>
      <c r="Q127" s="69" t="s">
        <v>150</v>
      </c>
      <c r="R127" s="69" t="s">
        <v>186</v>
      </c>
      <c r="S127" s="69" t="s">
        <v>185</v>
      </c>
      <c r="T127" s="69" t="s">
        <v>185</v>
      </c>
      <c r="U127" s="70"/>
      <c r="V127" s="70"/>
      <c r="W127" s="70"/>
      <c r="X127" s="70"/>
      <c r="Y127" s="70"/>
      <c r="Z127" s="70"/>
      <c r="AA127" s="70"/>
      <c r="AB127" s="70"/>
      <c r="AC127" s="70"/>
      <c r="AD127" s="70"/>
      <c r="AE127" s="70"/>
      <c r="AF127" s="70"/>
      <c r="AG127" s="70"/>
      <c r="AH127" s="70"/>
      <c r="AI127" s="70"/>
      <c r="AJ127" s="70"/>
      <c r="AK127" s="70"/>
      <c r="AL127" s="70"/>
      <c r="AM127" s="70"/>
      <c r="AN127" s="70"/>
      <c r="AO127" s="70"/>
      <c r="AP127" s="70"/>
      <c r="AQ127" s="70"/>
      <c r="AR127" s="69" t="s">
        <v>19</v>
      </c>
      <c r="AS127" s="69" t="s">
        <v>19</v>
      </c>
      <c r="AT127" s="70"/>
      <c r="AU127" s="69" t="s">
        <v>956</v>
      </c>
      <c r="AV127" s="70">
        <v>125</v>
      </c>
    </row>
    <row r="128" spans="1:48" ht="30" customHeight="1">
      <c r="A128" s="138" t="s">
        <v>242</v>
      </c>
      <c r="B128" s="138" t="s">
        <v>243</v>
      </c>
      <c r="C128" s="138" t="s">
        <v>244</v>
      </c>
      <c r="D128" s="68">
        <f>'공량산출근거서-MF'!K49</f>
        <v>8</v>
      </c>
      <c r="E128" s="16">
        <f>TRUNC('단가대비표-MF'!O69,0)</f>
        <v>0</v>
      </c>
      <c r="F128" s="16">
        <f t="shared" si="8"/>
        <v>0</v>
      </c>
      <c r="G128" s="16">
        <f>TRUNC('단가대비표-MF'!P69,0)</f>
        <v>0</v>
      </c>
      <c r="H128" s="16">
        <f t="shared" si="9"/>
        <v>0</v>
      </c>
      <c r="I128" s="16">
        <f>TRUNC('단가대비표-MF'!V69,0)</f>
        <v>0</v>
      </c>
      <c r="J128" s="16">
        <f t="shared" si="10"/>
        <v>0</v>
      </c>
      <c r="K128" s="16">
        <f t="shared" si="12"/>
        <v>0</v>
      </c>
      <c r="L128" s="16">
        <f t="shared" si="12"/>
        <v>0</v>
      </c>
      <c r="M128" s="138" t="s">
        <v>19</v>
      </c>
      <c r="N128" s="69" t="s">
        <v>805</v>
      </c>
      <c r="O128" s="69" t="s">
        <v>19</v>
      </c>
      <c r="P128" s="69" t="s">
        <v>19</v>
      </c>
      <c r="Q128" s="69" t="s">
        <v>150</v>
      </c>
      <c r="R128" s="69" t="s">
        <v>185</v>
      </c>
      <c r="S128" s="69" t="s">
        <v>185</v>
      </c>
      <c r="T128" s="69" t="s">
        <v>186</v>
      </c>
      <c r="U128" s="70"/>
      <c r="V128" s="70"/>
      <c r="W128" s="70"/>
      <c r="X128" s="70"/>
      <c r="Y128" s="70">
        <v>2</v>
      </c>
      <c r="Z128" s="70"/>
      <c r="AA128" s="70"/>
      <c r="AB128" s="70"/>
      <c r="AC128" s="70"/>
      <c r="AD128" s="70"/>
      <c r="AE128" s="70"/>
      <c r="AF128" s="70"/>
      <c r="AG128" s="70"/>
      <c r="AH128" s="70"/>
      <c r="AI128" s="70"/>
      <c r="AJ128" s="70"/>
      <c r="AK128" s="70"/>
      <c r="AL128" s="70"/>
      <c r="AM128" s="70"/>
      <c r="AN128" s="70"/>
      <c r="AO128" s="70"/>
      <c r="AP128" s="70"/>
      <c r="AQ128" s="70"/>
      <c r="AR128" s="69" t="s">
        <v>19</v>
      </c>
      <c r="AS128" s="69" t="s">
        <v>19</v>
      </c>
      <c r="AT128" s="70"/>
      <c r="AU128" s="69" t="s">
        <v>957</v>
      </c>
      <c r="AV128" s="70">
        <v>161</v>
      </c>
    </row>
    <row r="129" spans="1:48" ht="30" customHeight="1">
      <c r="A129" s="138" t="s">
        <v>245</v>
      </c>
      <c r="B129" s="138" t="s">
        <v>243</v>
      </c>
      <c r="C129" s="138" t="s">
        <v>244</v>
      </c>
      <c r="D129" s="68">
        <f>'공량산출근거서-MF'!K50</f>
        <v>21</v>
      </c>
      <c r="E129" s="16">
        <f>TRUNC('단가대비표-MF'!O73,0)</f>
        <v>0</v>
      </c>
      <c r="F129" s="16">
        <f t="shared" si="8"/>
        <v>0</v>
      </c>
      <c r="G129" s="16">
        <f>TRUNC('단가대비표-MF'!P73,0)</f>
        <v>0</v>
      </c>
      <c r="H129" s="16">
        <f t="shared" si="9"/>
        <v>0</v>
      </c>
      <c r="I129" s="16">
        <f>TRUNC('단가대비표-MF'!V73,0)</f>
        <v>0</v>
      </c>
      <c r="J129" s="16">
        <f t="shared" si="10"/>
        <v>0</v>
      </c>
      <c r="K129" s="16">
        <f t="shared" si="12"/>
        <v>0</v>
      </c>
      <c r="L129" s="16">
        <f t="shared" si="12"/>
        <v>0</v>
      </c>
      <c r="M129" s="138" t="s">
        <v>19</v>
      </c>
      <c r="N129" s="69" t="s">
        <v>807</v>
      </c>
      <c r="O129" s="69" t="s">
        <v>19</v>
      </c>
      <c r="P129" s="69" t="s">
        <v>19</v>
      </c>
      <c r="Q129" s="69" t="s">
        <v>150</v>
      </c>
      <c r="R129" s="69" t="s">
        <v>185</v>
      </c>
      <c r="S129" s="69" t="s">
        <v>185</v>
      </c>
      <c r="T129" s="69" t="s">
        <v>186</v>
      </c>
      <c r="U129" s="70"/>
      <c r="V129" s="70"/>
      <c r="W129" s="70"/>
      <c r="X129" s="70"/>
      <c r="Y129" s="70">
        <v>2</v>
      </c>
      <c r="Z129" s="70"/>
      <c r="AA129" s="70"/>
      <c r="AB129" s="70"/>
      <c r="AC129" s="70"/>
      <c r="AD129" s="70"/>
      <c r="AE129" s="70"/>
      <c r="AF129" s="70"/>
      <c r="AG129" s="70"/>
      <c r="AH129" s="70"/>
      <c r="AI129" s="70"/>
      <c r="AJ129" s="70"/>
      <c r="AK129" s="70"/>
      <c r="AL129" s="70"/>
      <c r="AM129" s="70"/>
      <c r="AN129" s="70"/>
      <c r="AO129" s="70"/>
      <c r="AP129" s="70"/>
      <c r="AQ129" s="70"/>
      <c r="AR129" s="69" t="s">
        <v>19</v>
      </c>
      <c r="AS129" s="69" t="s">
        <v>19</v>
      </c>
      <c r="AT129" s="70"/>
      <c r="AU129" s="69" t="s">
        <v>958</v>
      </c>
      <c r="AV129" s="70">
        <v>162</v>
      </c>
    </row>
    <row r="130" spans="1:48" ht="30" customHeight="1">
      <c r="A130" s="138" t="s">
        <v>246</v>
      </c>
      <c r="B130" s="138" t="s">
        <v>247</v>
      </c>
      <c r="C130" s="138" t="s">
        <v>192</v>
      </c>
      <c r="D130" s="68">
        <v>1</v>
      </c>
      <c r="E130" s="16">
        <f>ROUNDDOWN(SUMIF(Y77:Y130, RIGHTB(N130, 1), H77:H130)*W130, 0)</f>
        <v>0</v>
      </c>
      <c r="F130" s="16">
        <f t="shared" si="8"/>
        <v>0</v>
      </c>
      <c r="G130" s="16">
        <v>0</v>
      </c>
      <c r="H130" s="16">
        <f t="shared" si="9"/>
        <v>0</v>
      </c>
      <c r="I130" s="16">
        <v>0</v>
      </c>
      <c r="J130" s="16">
        <f t="shared" si="10"/>
        <v>0</v>
      </c>
      <c r="K130" s="16">
        <f t="shared" si="12"/>
        <v>0</v>
      </c>
      <c r="L130" s="16">
        <f t="shared" si="12"/>
        <v>0</v>
      </c>
      <c r="M130" s="138" t="s">
        <v>19</v>
      </c>
      <c r="N130" s="69" t="s">
        <v>880</v>
      </c>
      <c r="O130" s="69" t="s">
        <v>19</v>
      </c>
      <c r="P130" s="69" t="s">
        <v>19</v>
      </c>
      <c r="Q130" s="69" t="s">
        <v>150</v>
      </c>
      <c r="R130" s="69" t="s">
        <v>185</v>
      </c>
      <c r="S130" s="69" t="s">
        <v>185</v>
      </c>
      <c r="T130" s="69" t="s">
        <v>185</v>
      </c>
      <c r="U130" s="70">
        <v>1</v>
      </c>
      <c r="V130" s="70">
        <v>0</v>
      </c>
      <c r="W130" s="70">
        <v>0.02</v>
      </c>
      <c r="X130" s="70"/>
      <c r="Y130" s="70"/>
      <c r="Z130" s="70"/>
      <c r="AA130" s="70"/>
      <c r="AB130" s="70"/>
      <c r="AC130" s="70"/>
      <c r="AD130" s="70"/>
      <c r="AE130" s="70"/>
      <c r="AF130" s="70"/>
      <c r="AG130" s="70"/>
      <c r="AH130" s="70"/>
      <c r="AI130" s="70"/>
      <c r="AJ130" s="70"/>
      <c r="AK130" s="70"/>
      <c r="AL130" s="70"/>
      <c r="AM130" s="70"/>
      <c r="AN130" s="70"/>
      <c r="AO130" s="70"/>
      <c r="AP130" s="70"/>
      <c r="AQ130" s="70"/>
      <c r="AR130" s="69" t="s">
        <v>19</v>
      </c>
      <c r="AS130" s="69" t="s">
        <v>19</v>
      </c>
      <c r="AT130" s="70"/>
      <c r="AU130" s="69" t="s">
        <v>959</v>
      </c>
      <c r="AV130" s="70">
        <v>167</v>
      </c>
    </row>
    <row r="131" spans="1:48" ht="30" customHeight="1">
      <c r="A131" s="68"/>
      <c r="B131" s="68"/>
      <c r="C131" s="68"/>
      <c r="D131" s="68"/>
      <c r="E131" s="16"/>
      <c r="F131" s="16"/>
      <c r="G131" s="16"/>
      <c r="H131" s="16"/>
      <c r="I131" s="16"/>
      <c r="J131" s="16"/>
      <c r="K131" s="16"/>
      <c r="L131" s="16"/>
      <c r="M131" s="68"/>
      <c r="Q131" s="135" t="s">
        <v>150</v>
      </c>
    </row>
    <row r="132" spans="1:48" ht="30" customHeight="1">
      <c r="A132" s="68"/>
      <c r="B132" s="68"/>
      <c r="C132" s="68"/>
      <c r="D132" s="68"/>
      <c r="E132" s="16"/>
      <c r="F132" s="16"/>
      <c r="G132" s="16"/>
      <c r="H132" s="16"/>
      <c r="I132" s="16"/>
      <c r="J132" s="16"/>
      <c r="K132" s="16"/>
      <c r="L132" s="16"/>
      <c r="M132" s="68"/>
      <c r="Q132" s="135" t="s">
        <v>150</v>
      </c>
    </row>
    <row r="133" spans="1:48" ht="30" customHeight="1">
      <c r="A133" s="68"/>
      <c r="B133" s="68"/>
      <c r="C133" s="68"/>
      <c r="D133" s="68"/>
      <c r="E133" s="16"/>
      <c r="F133" s="16"/>
      <c r="G133" s="16"/>
      <c r="H133" s="16"/>
      <c r="I133" s="16"/>
      <c r="J133" s="16"/>
      <c r="K133" s="16"/>
      <c r="L133" s="16"/>
      <c r="M133" s="68"/>
      <c r="Q133" s="135" t="s">
        <v>150</v>
      </c>
    </row>
    <row r="134" spans="1:48" ht="30" customHeight="1">
      <c r="A134" s="68"/>
      <c r="B134" s="68"/>
      <c r="C134" s="68"/>
      <c r="D134" s="68"/>
      <c r="E134" s="16"/>
      <c r="F134" s="16"/>
      <c r="G134" s="16"/>
      <c r="H134" s="16"/>
      <c r="I134" s="16"/>
      <c r="J134" s="16"/>
      <c r="K134" s="16"/>
      <c r="L134" s="16"/>
      <c r="M134" s="68"/>
      <c r="Q134" s="135" t="s">
        <v>150</v>
      </c>
    </row>
    <row r="135" spans="1:48" ht="30" customHeight="1">
      <c r="A135" s="68"/>
      <c r="B135" s="68"/>
      <c r="C135" s="68"/>
      <c r="D135" s="68"/>
      <c r="E135" s="16"/>
      <c r="F135" s="16"/>
      <c r="G135" s="16"/>
      <c r="H135" s="16"/>
      <c r="I135" s="16"/>
      <c r="J135" s="16"/>
      <c r="K135" s="16"/>
      <c r="L135" s="16"/>
      <c r="M135" s="68"/>
      <c r="Q135" s="135" t="s">
        <v>150</v>
      </c>
    </row>
    <row r="136" spans="1:48" ht="30" customHeight="1">
      <c r="A136" s="68"/>
      <c r="B136" s="68"/>
      <c r="C136" s="68"/>
      <c r="D136" s="68"/>
      <c r="E136" s="16"/>
      <c r="F136" s="16"/>
      <c r="G136" s="16"/>
      <c r="H136" s="16"/>
      <c r="I136" s="16"/>
      <c r="J136" s="16"/>
      <c r="K136" s="16"/>
      <c r="L136" s="16"/>
      <c r="M136" s="68"/>
      <c r="Q136" s="135" t="s">
        <v>150</v>
      </c>
    </row>
    <row r="137" spans="1:48" ht="30" customHeight="1">
      <c r="A137" s="68"/>
      <c r="B137" s="68"/>
      <c r="C137" s="68"/>
      <c r="D137" s="68"/>
      <c r="E137" s="16"/>
      <c r="F137" s="16"/>
      <c r="G137" s="16"/>
      <c r="H137" s="16"/>
      <c r="I137" s="16"/>
      <c r="J137" s="16"/>
      <c r="K137" s="16"/>
      <c r="L137" s="16"/>
      <c r="M137" s="68"/>
      <c r="Q137" s="135" t="s">
        <v>150</v>
      </c>
    </row>
    <row r="138" spans="1:48" ht="30" customHeight="1">
      <c r="A138" s="68"/>
      <c r="B138" s="68"/>
      <c r="C138" s="68"/>
      <c r="D138" s="68"/>
      <c r="E138" s="16"/>
      <c r="F138" s="16"/>
      <c r="G138" s="16"/>
      <c r="H138" s="16"/>
      <c r="I138" s="16"/>
      <c r="J138" s="16"/>
      <c r="K138" s="16"/>
      <c r="L138" s="16"/>
      <c r="M138" s="68"/>
      <c r="Q138" s="135" t="s">
        <v>150</v>
      </c>
    </row>
    <row r="139" spans="1:48" ht="30" customHeight="1">
      <c r="A139" s="68"/>
      <c r="B139" s="68"/>
      <c r="C139" s="68"/>
      <c r="D139" s="68"/>
      <c r="E139" s="16"/>
      <c r="F139" s="16"/>
      <c r="G139" s="16"/>
      <c r="H139" s="16"/>
      <c r="I139" s="16"/>
      <c r="J139" s="16"/>
      <c r="K139" s="16"/>
      <c r="L139" s="16"/>
      <c r="M139" s="68"/>
      <c r="Q139" s="135" t="s">
        <v>150</v>
      </c>
    </row>
    <row r="140" spans="1:48" ht="30" customHeight="1">
      <c r="A140" s="68"/>
      <c r="B140" s="68"/>
      <c r="C140" s="68"/>
      <c r="D140" s="68"/>
      <c r="E140" s="16"/>
      <c r="F140" s="16"/>
      <c r="G140" s="16"/>
      <c r="H140" s="16"/>
      <c r="I140" s="16"/>
      <c r="J140" s="16"/>
      <c r="K140" s="16"/>
      <c r="L140" s="16"/>
      <c r="M140" s="68"/>
      <c r="Q140" s="135" t="s">
        <v>150</v>
      </c>
    </row>
    <row r="141" spans="1:48" ht="30" customHeight="1">
      <c r="A141" s="68"/>
      <c r="B141" s="68"/>
      <c r="C141" s="68"/>
      <c r="D141" s="68"/>
      <c r="E141" s="16"/>
      <c r="F141" s="16"/>
      <c r="G141" s="16"/>
      <c r="H141" s="16"/>
      <c r="I141" s="16"/>
      <c r="J141" s="16"/>
      <c r="K141" s="16"/>
      <c r="L141" s="16"/>
      <c r="M141" s="68"/>
      <c r="Q141" s="135" t="s">
        <v>150</v>
      </c>
    </row>
    <row r="142" spans="1:48" ht="30" customHeight="1">
      <c r="A142" s="68"/>
      <c r="B142" s="68"/>
      <c r="C142" s="68"/>
      <c r="D142" s="68"/>
      <c r="E142" s="16"/>
      <c r="F142" s="16"/>
      <c r="G142" s="16"/>
      <c r="H142" s="16"/>
      <c r="I142" s="16"/>
      <c r="J142" s="16"/>
      <c r="K142" s="16"/>
      <c r="L142" s="16"/>
      <c r="M142" s="68"/>
      <c r="Q142" s="135" t="s">
        <v>150</v>
      </c>
    </row>
    <row r="143" spans="1:48" ht="30" customHeight="1">
      <c r="A143" s="68"/>
      <c r="B143" s="68"/>
      <c r="C143" s="68"/>
      <c r="D143" s="68"/>
      <c r="E143" s="16"/>
      <c r="F143" s="16"/>
      <c r="G143" s="16"/>
      <c r="H143" s="16"/>
      <c r="I143" s="16"/>
      <c r="J143" s="16"/>
      <c r="K143" s="16"/>
      <c r="L143" s="16"/>
      <c r="M143" s="68"/>
      <c r="Q143" s="135" t="s">
        <v>150</v>
      </c>
    </row>
    <row r="144" spans="1:48" ht="30" customHeight="1">
      <c r="A144" s="68"/>
      <c r="B144" s="68"/>
      <c r="C144" s="68"/>
      <c r="D144" s="68"/>
      <c r="E144" s="16"/>
      <c r="F144" s="16"/>
      <c r="G144" s="16"/>
      <c r="H144" s="16"/>
      <c r="I144" s="16"/>
      <c r="J144" s="16"/>
      <c r="K144" s="16"/>
      <c r="L144" s="16"/>
      <c r="M144" s="68"/>
      <c r="Q144" s="135" t="s">
        <v>150</v>
      </c>
    </row>
    <row r="145" spans="1:48" ht="30" customHeight="1">
      <c r="A145" s="68"/>
      <c r="B145" s="68"/>
      <c r="C145" s="68"/>
      <c r="D145" s="68"/>
      <c r="E145" s="16"/>
      <c r="F145" s="16"/>
      <c r="G145" s="16"/>
      <c r="H145" s="16"/>
      <c r="I145" s="16"/>
      <c r="J145" s="16"/>
      <c r="K145" s="16"/>
      <c r="L145" s="16"/>
      <c r="M145" s="68"/>
      <c r="Q145" s="135" t="s">
        <v>150</v>
      </c>
    </row>
    <row r="146" spans="1:48" ht="30" customHeight="1">
      <c r="A146" s="68"/>
      <c r="B146" s="68"/>
      <c r="C146" s="68"/>
      <c r="D146" s="68"/>
      <c r="E146" s="16"/>
      <c r="F146" s="16"/>
      <c r="G146" s="16"/>
      <c r="H146" s="16"/>
      <c r="I146" s="16"/>
      <c r="J146" s="16"/>
      <c r="K146" s="16"/>
      <c r="L146" s="16"/>
      <c r="M146" s="68"/>
      <c r="Q146" s="135" t="s">
        <v>150</v>
      </c>
    </row>
    <row r="147" spans="1:48" ht="30" customHeight="1">
      <c r="A147" s="138" t="s">
        <v>25</v>
      </c>
      <c r="B147" s="68"/>
      <c r="C147" s="68"/>
      <c r="D147" s="68"/>
      <c r="E147" s="16"/>
      <c r="F147" s="16">
        <f>SUMIF(Q77:Q146,"0103",F77:F146)</f>
        <v>0</v>
      </c>
      <c r="G147" s="16"/>
      <c r="H147" s="16">
        <f>SUMIF(Q77:Q146,"0103",H77:H146)</f>
        <v>0</v>
      </c>
      <c r="I147" s="16"/>
      <c r="J147" s="16">
        <f>SUMIF(Q77:Q146,"0103",J77:J146)</f>
        <v>0</v>
      </c>
      <c r="K147" s="16"/>
      <c r="L147" s="16">
        <f>SUMIF(Q77:Q146,"0103",L77:L146)</f>
        <v>0</v>
      </c>
      <c r="M147" s="68"/>
      <c r="N147" t="s">
        <v>248</v>
      </c>
    </row>
    <row r="148" spans="1:48" ht="30" customHeight="1">
      <c r="A148" s="138" t="s">
        <v>658</v>
      </c>
      <c r="B148" s="138"/>
      <c r="C148" s="68"/>
      <c r="D148" s="68"/>
      <c r="E148" s="16"/>
      <c r="F148" s="16"/>
      <c r="G148" s="16"/>
      <c r="H148" s="16"/>
      <c r="I148" s="16"/>
      <c r="J148" s="16"/>
      <c r="K148" s="16"/>
      <c r="L148" s="16"/>
      <c r="M148" s="68"/>
      <c r="N148" s="70"/>
      <c r="O148" s="70"/>
      <c r="P148" s="70"/>
      <c r="Q148" s="69" t="s">
        <v>659</v>
      </c>
      <c r="R148" s="70"/>
      <c r="S148" s="70"/>
      <c r="T148" s="70"/>
      <c r="U148" s="70"/>
      <c r="V148" s="70"/>
      <c r="W148" s="70"/>
      <c r="X148" s="70"/>
      <c r="Y148" s="70"/>
      <c r="Z148" s="70"/>
      <c r="AA148" s="70"/>
      <c r="AB148" s="70"/>
      <c r="AC148" s="70"/>
      <c r="AD148" s="70"/>
      <c r="AE148" s="70"/>
      <c r="AF148" s="70"/>
      <c r="AG148" s="70"/>
      <c r="AH148" s="70"/>
      <c r="AI148" s="70"/>
      <c r="AJ148" s="70"/>
      <c r="AK148" s="70"/>
      <c r="AL148" s="70"/>
      <c r="AM148" s="70"/>
      <c r="AN148" s="70"/>
      <c r="AO148" s="70"/>
      <c r="AP148" s="70"/>
      <c r="AQ148" s="70"/>
      <c r="AR148" s="70"/>
      <c r="AS148" s="70"/>
      <c r="AT148" s="70"/>
      <c r="AU148" s="70"/>
      <c r="AV148" s="70"/>
    </row>
    <row r="149" spans="1:48" ht="30" customHeight="1">
      <c r="A149" s="138" t="s">
        <v>232</v>
      </c>
      <c r="B149" s="138" t="s">
        <v>660</v>
      </c>
      <c r="C149" s="138" t="s">
        <v>204</v>
      </c>
      <c r="D149" s="68">
        <v>6</v>
      </c>
      <c r="E149" s="16">
        <f>TRUNC('단가대비표-MF'!O56,0)</f>
        <v>0</v>
      </c>
      <c r="F149" s="16">
        <f>TRUNC(E149*D149, 0)</f>
        <v>0</v>
      </c>
      <c r="G149" s="16">
        <f>TRUNC('단가대비표-MF'!P56,0)</f>
        <v>0</v>
      </c>
      <c r="H149" s="16">
        <f>TRUNC(G149*D149, 0)</f>
        <v>0</v>
      </c>
      <c r="I149" s="16">
        <f>TRUNC('단가대비표-MF'!V56,0)</f>
        <v>0</v>
      </c>
      <c r="J149" s="16">
        <f>TRUNC(I149*D149, 0)</f>
        <v>0</v>
      </c>
      <c r="K149" s="16">
        <f t="shared" ref="K149:L152" si="13">TRUNC(E149+G149+I149, 0)</f>
        <v>0</v>
      </c>
      <c r="L149" s="16">
        <f t="shared" si="13"/>
        <v>0</v>
      </c>
      <c r="M149" s="138" t="s">
        <v>19</v>
      </c>
      <c r="N149" s="69" t="s">
        <v>960</v>
      </c>
      <c r="O149" s="69" t="s">
        <v>19</v>
      </c>
      <c r="P149" s="69" t="s">
        <v>19</v>
      </c>
      <c r="Q149" s="69" t="s">
        <v>659</v>
      </c>
      <c r="R149" s="69" t="s">
        <v>185</v>
      </c>
      <c r="S149" s="69" t="s">
        <v>185</v>
      </c>
      <c r="T149" s="69" t="s">
        <v>186</v>
      </c>
      <c r="U149" s="70"/>
      <c r="V149" s="70"/>
      <c r="W149" s="70"/>
      <c r="X149" s="70"/>
      <c r="Y149" s="70"/>
      <c r="Z149" s="70"/>
      <c r="AA149" s="70"/>
      <c r="AB149" s="70"/>
      <c r="AC149" s="70"/>
      <c r="AD149" s="70"/>
      <c r="AE149" s="70"/>
      <c r="AF149" s="70"/>
      <c r="AG149" s="70"/>
      <c r="AH149" s="70"/>
      <c r="AI149" s="70"/>
      <c r="AJ149" s="70"/>
      <c r="AK149" s="70"/>
      <c r="AL149" s="70"/>
      <c r="AM149" s="70"/>
      <c r="AN149" s="70"/>
      <c r="AO149" s="70"/>
      <c r="AP149" s="70"/>
      <c r="AQ149" s="70"/>
      <c r="AR149" s="69" t="s">
        <v>19</v>
      </c>
      <c r="AS149" s="69" t="s">
        <v>19</v>
      </c>
      <c r="AT149" s="70"/>
      <c r="AU149" s="69" t="s">
        <v>961</v>
      </c>
      <c r="AV149" s="70">
        <v>139</v>
      </c>
    </row>
    <row r="150" spans="1:48" ht="30" customHeight="1">
      <c r="A150" s="138" t="s">
        <v>661</v>
      </c>
      <c r="B150" s="138" t="s">
        <v>662</v>
      </c>
      <c r="C150" s="138" t="s">
        <v>204</v>
      </c>
      <c r="D150" s="68">
        <v>6</v>
      </c>
      <c r="E150" s="16">
        <f>TRUNC('단가대비표-MF'!O67,0)</f>
        <v>0</v>
      </c>
      <c r="F150" s="16">
        <f>TRUNC(E150*D150, 0)</f>
        <v>0</v>
      </c>
      <c r="G150" s="16">
        <f>TRUNC('단가대비표-MF'!P67,0)</f>
        <v>0</v>
      </c>
      <c r="H150" s="16">
        <f>TRUNC(G150*D150, 0)</f>
        <v>0</v>
      </c>
      <c r="I150" s="16">
        <f>TRUNC('단가대비표-MF'!V67,0)</f>
        <v>0</v>
      </c>
      <c r="J150" s="16">
        <f>TRUNC(I150*D150, 0)</f>
        <v>0</v>
      </c>
      <c r="K150" s="16">
        <f t="shared" si="13"/>
        <v>0</v>
      </c>
      <c r="L150" s="16">
        <f t="shared" si="13"/>
        <v>0</v>
      </c>
      <c r="M150" s="138" t="s">
        <v>19</v>
      </c>
      <c r="N150" s="69" t="s">
        <v>962</v>
      </c>
      <c r="O150" s="69" t="s">
        <v>19</v>
      </c>
      <c r="P150" s="69" t="s">
        <v>19</v>
      </c>
      <c r="Q150" s="69" t="s">
        <v>659</v>
      </c>
      <c r="R150" s="69" t="s">
        <v>185</v>
      </c>
      <c r="S150" s="69" t="s">
        <v>185</v>
      </c>
      <c r="T150" s="69" t="s">
        <v>186</v>
      </c>
      <c r="U150" s="70"/>
      <c r="V150" s="70"/>
      <c r="W150" s="70"/>
      <c r="X150" s="70"/>
      <c r="Y150" s="70"/>
      <c r="Z150" s="70"/>
      <c r="AA150" s="70"/>
      <c r="AB150" s="70"/>
      <c r="AC150" s="70"/>
      <c r="AD150" s="70"/>
      <c r="AE150" s="70"/>
      <c r="AF150" s="70"/>
      <c r="AG150" s="70"/>
      <c r="AH150" s="70"/>
      <c r="AI150" s="70"/>
      <c r="AJ150" s="70"/>
      <c r="AK150" s="70"/>
      <c r="AL150" s="70"/>
      <c r="AM150" s="70"/>
      <c r="AN150" s="70"/>
      <c r="AO150" s="70"/>
      <c r="AP150" s="70"/>
      <c r="AQ150" s="70"/>
      <c r="AR150" s="69" t="s">
        <v>19</v>
      </c>
      <c r="AS150" s="69" t="s">
        <v>19</v>
      </c>
      <c r="AT150" s="70"/>
      <c r="AU150" s="69" t="s">
        <v>963</v>
      </c>
      <c r="AV150" s="70">
        <v>140</v>
      </c>
    </row>
    <row r="151" spans="1:48" ht="30" customHeight="1">
      <c r="A151" s="138" t="s">
        <v>232</v>
      </c>
      <c r="B151" s="138" t="s">
        <v>663</v>
      </c>
      <c r="C151" s="138" t="s">
        <v>204</v>
      </c>
      <c r="D151" s="68">
        <v>3</v>
      </c>
      <c r="E151" s="16">
        <f>TRUNC('단가대비표-MF'!O57,0)</f>
        <v>0</v>
      </c>
      <c r="F151" s="16">
        <f>TRUNC(E151*D151, 0)</f>
        <v>0</v>
      </c>
      <c r="G151" s="16">
        <f>TRUNC('단가대비표-MF'!P57,0)</f>
        <v>0</v>
      </c>
      <c r="H151" s="16">
        <f>TRUNC(G151*D151, 0)</f>
        <v>0</v>
      </c>
      <c r="I151" s="16">
        <f>TRUNC('단가대비표-MF'!V57,0)</f>
        <v>0</v>
      </c>
      <c r="J151" s="16">
        <f>TRUNC(I151*D151, 0)</f>
        <v>0</v>
      </c>
      <c r="K151" s="16">
        <f t="shared" si="13"/>
        <v>0</v>
      </c>
      <c r="L151" s="16">
        <f t="shared" si="13"/>
        <v>0</v>
      </c>
      <c r="M151" s="138" t="s">
        <v>19</v>
      </c>
      <c r="N151" s="69" t="s">
        <v>964</v>
      </c>
      <c r="O151" s="69" t="s">
        <v>19</v>
      </c>
      <c r="P151" s="69" t="s">
        <v>19</v>
      </c>
      <c r="Q151" s="69" t="s">
        <v>659</v>
      </c>
      <c r="R151" s="69" t="s">
        <v>185</v>
      </c>
      <c r="S151" s="69" t="s">
        <v>185</v>
      </c>
      <c r="T151" s="69" t="s">
        <v>186</v>
      </c>
      <c r="U151" s="70"/>
      <c r="V151" s="70"/>
      <c r="W151" s="70"/>
      <c r="X151" s="70"/>
      <c r="Y151" s="70"/>
      <c r="Z151" s="70"/>
      <c r="AA151" s="70"/>
      <c r="AB151" s="70"/>
      <c r="AC151" s="70"/>
      <c r="AD151" s="70"/>
      <c r="AE151" s="70"/>
      <c r="AF151" s="70"/>
      <c r="AG151" s="70"/>
      <c r="AH151" s="70"/>
      <c r="AI151" s="70"/>
      <c r="AJ151" s="70"/>
      <c r="AK151" s="70"/>
      <c r="AL151" s="70"/>
      <c r="AM151" s="70"/>
      <c r="AN151" s="70"/>
      <c r="AO151" s="70"/>
      <c r="AP151" s="70"/>
      <c r="AQ151" s="70"/>
      <c r="AR151" s="69" t="s">
        <v>19</v>
      </c>
      <c r="AS151" s="69" t="s">
        <v>19</v>
      </c>
      <c r="AT151" s="70"/>
      <c r="AU151" s="69" t="s">
        <v>965</v>
      </c>
      <c r="AV151" s="70">
        <v>141</v>
      </c>
    </row>
    <row r="152" spans="1:48" ht="30" customHeight="1">
      <c r="A152" s="138" t="s">
        <v>664</v>
      </c>
      <c r="B152" s="138" t="s">
        <v>665</v>
      </c>
      <c r="C152" s="138" t="s">
        <v>666</v>
      </c>
      <c r="D152" s="68">
        <v>6</v>
      </c>
      <c r="E152" s="16">
        <f>TRUNC('단가대비표-MF'!O68,0)</f>
        <v>0</v>
      </c>
      <c r="F152" s="16">
        <f>TRUNC(E152*D152, 0)</f>
        <v>0</v>
      </c>
      <c r="G152" s="16">
        <f>TRUNC('단가대비표-MF'!P68,0)</f>
        <v>0</v>
      </c>
      <c r="H152" s="16">
        <f>TRUNC(G152*D152, 0)</f>
        <v>0</v>
      </c>
      <c r="I152" s="16">
        <f>TRUNC('단가대비표-MF'!V68,0)</f>
        <v>0</v>
      </c>
      <c r="J152" s="16">
        <f>TRUNC(I152*D152, 0)</f>
        <v>0</v>
      </c>
      <c r="K152" s="16">
        <f t="shared" si="13"/>
        <v>0</v>
      </c>
      <c r="L152" s="16">
        <f t="shared" si="13"/>
        <v>0</v>
      </c>
      <c r="M152" s="138" t="s">
        <v>19</v>
      </c>
      <c r="N152" s="69" t="s">
        <v>966</v>
      </c>
      <c r="O152" s="69" t="s">
        <v>19</v>
      </c>
      <c r="P152" s="69" t="s">
        <v>19</v>
      </c>
      <c r="Q152" s="69" t="s">
        <v>659</v>
      </c>
      <c r="R152" s="69" t="s">
        <v>185</v>
      </c>
      <c r="S152" s="69" t="s">
        <v>185</v>
      </c>
      <c r="T152" s="69" t="s">
        <v>186</v>
      </c>
      <c r="U152" s="70"/>
      <c r="V152" s="70"/>
      <c r="W152" s="70"/>
      <c r="X152" s="70"/>
      <c r="Y152" s="70"/>
      <c r="Z152" s="70"/>
      <c r="AA152" s="70"/>
      <c r="AB152" s="70"/>
      <c r="AC152" s="70"/>
      <c r="AD152" s="70"/>
      <c r="AE152" s="70"/>
      <c r="AF152" s="70"/>
      <c r="AG152" s="70"/>
      <c r="AH152" s="70"/>
      <c r="AI152" s="70"/>
      <c r="AJ152" s="70"/>
      <c r="AK152" s="70"/>
      <c r="AL152" s="70"/>
      <c r="AM152" s="70"/>
      <c r="AN152" s="70"/>
      <c r="AO152" s="70"/>
      <c r="AP152" s="70"/>
      <c r="AQ152" s="70"/>
      <c r="AR152" s="69" t="s">
        <v>19</v>
      </c>
      <c r="AS152" s="69" t="s">
        <v>19</v>
      </c>
      <c r="AT152" s="70"/>
      <c r="AU152" s="69" t="s">
        <v>967</v>
      </c>
      <c r="AV152" s="70">
        <v>142</v>
      </c>
    </row>
    <row r="153" spans="1:48" ht="30" customHeight="1">
      <c r="A153" s="68"/>
      <c r="B153" s="68"/>
      <c r="C153" s="68"/>
      <c r="D153" s="68"/>
      <c r="E153" s="16"/>
      <c r="F153" s="16"/>
      <c r="G153" s="16"/>
      <c r="H153" s="16"/>
      <c r="I153" s="16"/>
      <c r="J153" s="16"/>
      <c r="K153" s="16"/>
      <c r="L153" s="16"/>
      <c r="M153" s="68"/>
      <c r="Q153" s="135" t="s">
        <v>659</v>
      </c>
    </row>
    <row r="154" spans="1:48" ht="30" customHeight="1">
      <c r="A154" s="68"/>
      <c r="B154" s="68"/>
      <c r="C154" s="68"/>
      <c r="D154" s="68"/>
      <c r="E154" s="16"/>
      <c r="F154" s="16"/>
      <c r="G154" s="16"/>
      <c r="H154" s="16"/>
      <c r="I154" s="16"/>
      <c r="J154" s="16"/>
      <c r="K154" s="16"/>
      <c r="L154" s="16"/>
      <c r="M154" s="68"/>
      <c r="Q154" s="135" t="s">
        <v>659</v>
      </c>
    </row>
    <row r="155" spans="1:48" ht="30" customHeight="1">
      <c r="A155" s="68"/>
      <c r="B155" s="68"/>
      <c r="C155" s="68"/>
      <c r="D155" s="68"/>
      <c r="E155" s="16"/>
      <c r="F155" s="16"/>
      <c r="G155" s="16"/>
      <c r="H155" s="16"/>
      <c r="I155" s="16"/>
      <c r="J155" s="16"/>
      <c r="K155" s="16"/>
      <c r="L155" s="16"/>
      <c r="M155" s="68"/>
      <c r="Q155" s="135" t="s">
        <v>659</v>
      </c>
    </row>
    <row r="156" spans="1:48" ht="30" customHeight="1">
      <c r="A156" s="68"/>
      <c r="B156" s="68"/>
      <c r="C156" s="68"/>
      <c r="D156" s="68"/>
      <c r="E156" s="16"/>
      <c r="F156" s="16"/>
      <c r="G156" s="16"/>
      <c r="H156" s="16"/>
      <c r="I156" s="16"/>
      <c r="J156" s="16"/>
      <c r="K156" s="16"/>
      <c r="L156" s="16"/>
      <c r="M156" s="68"/>
      <c r="Q156" s="135" t="s">
        <v>659</v>
      </c>
    </row>
    <row r="157" spans="1:48" ht="30" customHeight="1">
      <c r="A157" s="68"/>
      <c r="B157" s="68"/>
      <c r="C157" s="68"/>
      <c r="D157" s="68"/>
      <c r="E157" s="16"/>
      <c r="F157" s="16"/>
      <c r="G157" s="16"/>
      <c r="H157" s="16"/>
      <c r="I157" s="16"/>
      <c r="J157" s="16"/>
      <c r="K157" s="16"/>
      <c r="L157" s="16"/>
      <c r="M157" s="68"/>
      <c r="Q157" s="135" t="s">
        <v>659</v>
      </c>
    </row>
    <row r="158" spans="1:48" ht="30" customHeight="1">
      <c r="A158" s="68"/>
      <c r="B158" s="68"/>
      <c r="C158" s="68"/>
      <c r="D158" s="68"/>
      <c r="E158" s="16"/>
      <c r="F158" s="16"/>
      <c r="G158" s="16"/>
      <c r="H158" s="16"/>
      <c r="I158" s="16"/>
      <c r="J158" s="16"/>
      <c r="K158" s="16"/>
      <c r="L158" s="16"/>
      <c r="M158" s="68"/>
      <c r="Q158" s="135" t="s">
        <v>659</v>
      </c>
    </row>
    <row r="159" spans="1:48" ht="30" customHeight="1">
      <c r="A159" s="68"/>
      <c r="B159" s="68"/>
      <c r="C159" s="68"/>
      <c r="D159" s="68"/>
      <c r="E159" s="16"/>
      <c r="F159" s="16"/>
      <c r="G159" s="16"/>
      <c r="H159" s="16"/>
      <c r="I159" s="16"/>
      <c r="J159" s="16"/>
      <c r="K159" s="16"/>
      <c r="L159" s="16"/>
      <c r="M159" s="68"/>
      <c r="Q159" s="135" t="s">
        <v>659</v>
      </c>
    </row>
    <row r="160" spans="1:48" ht="30" customHeight="1">
      <c r="A160" s="68"/>
      <c r="B160" s="68"/>
      <c r="C160" s="68"/>
      <c r="D160" s="68"/>
      <c r="E160" s="16"/>
      <c r="F160" s="16"/>
      <c r="G160" s="16"/>
      <c r="H160" s="16"/>
      <c r="I160" s="16"/>
      <c r="J160" s="16"/>
      <c r="K160" s="16"/>
      <c r="L160" s="16"/>
      <c r="M160" s="68"/>
      <c r="Q160" s="135" t="s">
        <v>659</v>
      </c>
    </row>
    <row r="161" spans="1:17" ht="30" customHeight="1">
      <c r="A161" s="68"/>
      <c r="B161" s="68"/>
      <c r="C161" s="68"/>
      <c r="D161" s="68"/>
      <c r="E161" s="16"/>
      <c r="F161" s="16"/>
      <c r="G161" s="16"/>
      <c r="H161" s="16"/>
      <c r="I161" s="16"/>
      <c r="J161" s="16"/>
      <c r="K161" s="16"/>
      <c r="L161" s="16"/>
      <c r="M161" s="68"/>
      <c r="Q161" s="135" t="s">
        <v>659</v>
      </c>
    </row>
    <row r="162" spans="1:17" ht="30" customHeight="1">
      <c r="A162" s="68"/>
      <c r="B162" s="68"/>
      <c r="C162" s="68"/>
      <c r="D162" s="68"/>
      <c r="E162" s="16"/>
      <c r="F162" s="16"/>
      <c r="G162" s="16"/>
      <c r="H162" s="16"/>
      <c r="I162" s="16"/>
      <c r="J162" s="16"/>
      <c r="K162" s="16"/>
      <c r="L162" s="16"/>
      <c r="M162" s="68"/>
      <c r="Q162" s="135" t="s">
        <v>659</v>
      </c>
    </row>
    <row r="163" spans="1:17" ht="30" customHeight="1">
      <c r="A163" s="68"/>
      <c r="B163" s="68"/>
      <c r="C163" s="68"/>
      <c r="D163" s="68"/>
      <c r="E163" s="16"/>
      <c r="F163" s="16"/>
      <c r="G163" s="16"/>
      <c r="H163" s="16"/>
      <c r="I163" s="16"/>
      <c r="J163" s="16"/>
      <c r="K163" s="16"/>
      <c r="L163" s="16"/>
      <c r="M163" s="68"/>
      <c r="Q163" s="135" t="s">
        <v>659</v>
      </c>
    </row>
    <row r="164" spans="1:17" ht="30" customHeight="1">
      <c r="A164" s="68"/>
      <c r="B164" s="68"/>
      <c r="C164" s="68"/>
      <c r="D164" s="68"/>
      <c r="E164" s="16"/>
      <c r="F164" s="16"/>
      <c r="G164" s="16"/>
      <c r="H164" s="16"/>
      <c r="I164" s="16"/>
      <c r="J164" s="16"/>
      <c r="K164" s="16"/>
      <c r="L164" s="16"/>
      <c r="M164" s="68"/>
      <c r="Q164" s="135" t="s">
        <v>659</v>
      </c>
    </row>
    <row r="165" spans="1:17" ht="30" customHeight="1">
      <c r="A165" s="68"/>
      <c r="B165" s="68"/>
      <c r="C165" s="68"/>
      <c r="D165" s="68"/>
      <c r="E165" s="16"/>
      <c r="F165" s="16"/>
      <c r="G165" s="16"/>
      <c r="H165" s="16"/>
      <c r="I165" s="16"/>
      <c r="J165" s="16"/>
      <c r="K165" s="16"/>
      <c r="L165" s="16"/>
      <c r="M165" s="68"/>
      <c r="Q165" s="135" t="s">
        <v>659</v>
      </c>
    </row>
    <row r="166" spans="1:17" ht="30" customHeight="1">
      <c r="A166" s="68"/>
      <c r="B166" s="68"/>
      <c r="C166" s="68"/>
      <c r="D166" s="68"/>
      <c r="E166" s="16"/>
      <c r="F166" s="16"/>
      <c r="G166" s="16"/>
      <c r="H166" s="16"/>
      <c r="I166" s="16"/>
      <c r="J166" s="16"/>
      <c r="K166" s="16"/>
      <c r="L166" s="16"/>
      <c r="M166" s="68"/>
      <c r="Q166" s="135" t="s">
        <v>659</v>
      </c>
    </row>
    <row r="167" spans="1:17" ht="30" customHeight="1">
      <c r="A167" s="68"/>
      <c r="B167" s="68"/>
      <c r="C167" s="68"/>
      <c r="D167" s="68"/>
      <c r="E167" s="16"/>
      <c r="F167" s="16"/>
      <c r="G167" s="16"/>
      <c r="H167" s="16"/>
      <c r="I167" s="16"/>
      <c r="J167" s="16"/>
      <c r="K167" s="16"/>
      <c r="L167" s="16"/>
      <c r="M167" s="68"/>
      <c r="Q167" s="135" t="s">
        <v>659</v>
      </c>
    </row>
    <row r="168" spans="1:17" ht="30" customHeight="1">
      <c r="A168" s="68"/>
      <c r="B168" s="68"/>
      <c r="C168" s="68"/>
      <c r="D168" s="68"/>
      <c r="E168" s="16"/>
      <c r="F168" s="16"/>
      <c r="G168" s="16"/>
      <c r="H168" s="16"/>
      <c r="I168" s="16"/>
      <c r="J168" s="16"/>
      <c r="K168" s="16"/>
      <c r="L168" s="16"/>
      <c r="M168" s="68"/>
      <c r="Q168" s="135" t="s">
        <v>659</v>
      </c>
    </row>
    <row r="169" spans="1:17" ht="30" customHeight="1">
      <c r="A169" s="68"/>
      <c r="B169" s="68"/>
      <c r="C169" s="68"/>
      <c r="D169" s="68"/>
      <c r="E169" s="16"/>
      <c r="F169" s="16"/>
      <c r="G169" s="16"/>
      <c r="H169" s="16"/>
      <c r="I169" s="16"/>
      <c r="J169" s="16"/>
      <c r="K169" s="16"/>
      <c r="L169" s="16"/>
      <c r="M169" s="68"/>
      <c r="Q169" s="135" t="s">
        <v>659</v>
      </c>
    </row>
    <row r="170" spans="1:17" ht="30" customHeight="1">
      <c r="A170" s="68"/>
      <c r="B170" s="68"/>
      <c r="C170" s="68"/>
      <c r="D170" s="68"/>
      <c r="E170" s="16"/>
      <c r="F170" s="16"/>
      <c r="G170" s="16"/>
      <c r="H170" s="16"/>
      <c r="I170" s="16"/>
      <c r="J170" s="16"/>
      <c r="K170" s="16"/>
      <c r="L170" s="16"/>
      <c r="M170" s="68"/>
      <c r="Q170" s="135" t="s">
        <v>659</v>
      </c>
    </row>
    <row r="171" spans="1:17" ht="30" customHeight="1">
      <c r="A171" s="138" t="s">
        <v>25</v>
      </c>
      <c r="B171" s="68"/>
      <c r="C171" s="68"/>
      <c r="D171" s="68"/>
      <c r="E171" s="16"/>
      <c r="F171" s="16">
        <f>SUMIF(Q149:Q170,"0104",F149:F170)</f>
        <v>0</v>
      </c>
      <c r="G171" s="16"/>
      <c r="H171" s="16">
        <f>SUMIF(Q149:Q170,"0104",H149:H170)</f>
        <v>0</v>
      </c>
      <c r="I171" s="16"/>
      <c r="J171" s="16">
        <f>SUMIF(Q149:Q170,"0104",J149:J170)</f>
        <v>0</v>
      </c>
      <c r="K171" s="16"/>
      <c r="L171" s="16">
        <f>SUMIF(Q149:Q170,"0104",L149:L170)</f>
        <v>0</v>
      </c>
      <c r="M171" s="68"/>
      <c r="N171" t="s">
        <v>248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4" manualBreakCount="4">
    <brk id="27" max="16383" man="1"/>
    <brk id="75" max="16383" man="1"/>
    <brk id="147" max="16383" man="1"/>
    <brk id="17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W51"/>
  <sheetViews>
    <sheetView view="pageBreakPreview" topLeftCell="B4" zoomScale="60" zoomScaleNormal="100" workbookViewId="0">
      <selection activeCell="I10" sqref="I10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5" width="12.625" customWidth="1"/>
    <col min="6" max="6" width="13.625" customWidth="1"/>
    <col min="7" max="7" width="4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24" width="0" hidden="1" customWidth="1"/>
  </cols>
  <sheetData>
    <row r="1" spans="1:23" ht="30" customHeight="1">
      <c r="A1" s="169" t="s">
        <v>295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</row>
    <row r="2" spans="1:23" ht="30" customHeight="1">
      <c r="A2" s="170" t="s">
        <v>1281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</row>
    <row r="3" spans="1:23" ht="30" customHeight="1">
      <c r="A3" s="136" t="s">
        <v>296</v>
      </c>
      <c r="B3" s="136" t="s">
        <v>1</v>
      </c>
      <c r="C3" s="136" t="s">
        <v>2</v>
      </c>
      <c r="D3" s="136" t="s">
        <v>3</v>
      </c>
      <c r="E3" s="136" t="s">
        <v>297</v>
      </c>
      <c r="F3" s="136" t="s">
        <v>298</v>
      </c>
      <c r="G3" s="136" t="s">
        <v>299</v>
      </c>
      <c r="H3" s="136" t="s">
        <v>300</v>
      </c>
      <c r="I3" s="136" t="s">
        <v>301</v>
      </c>
      <c r="J3" s="136" t="s">
        <v>302</v>
      </c>
      <c r="K3" s="136" t="s">
        <v>303</v>
      </c>
      <c r="L3" s="136" t="s">
        <v>304</v>
      </c>
      <c r="M3" s="136" t="s">
        <v>305</v>
      </c>
      <c r="N3" s="136" t="s">
        <v>306</v>
      </c>
      <c r="O3" s="136" t="s">
        <v>307</v>
      </c>
      <c r="P3" s="136" t="s">
        <v>308</v>
      </c>
      <c r="Q3" s="135" t="s">
        <v>19</v>
      </c>
      <c r="R3" s="135" t="s">
        <v>19</v>
      </c>
      <c r="S3" s="135" t="s">
        <v>19</v>
      </c>
      <c r="T3" s="135" t="s">
        <v>180</v>
      </c>
      <c r="V3" t="s">
        <v>242</v>
      </c>
      <c r="W3" t="s">
        <v>245</v>
      </c>
    </row>
    <row r="4" spans="1:23" ht="30" customHeight="1">
      <c r="A4" s="72"/>
      <c r="B4" s="168" t="s">
        <v>309</v>
      </c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</row>
    <row r="5" spans="1:23" ht="30" customHeight="1">
      <c r="A5" s="14" t="s">
        <v>793</v>
      </c>
      <c r="B5" s="14" t="s">
        <v>226</v>
      </c>
      <c r="C5" s="14" t="s">
        <v>227</v>
      </c>
      <c r="D5" s="14" t="s">
        <v>204</v>
      </c>
      <c r="E5" s="14" t="s">
        <v>968</v>
      </c>
      <c r="F5" s="72">
        <v>39</v>
      </c>
      <c r="G5" s="72">
        <v>0</v>
      </c>
      <c r="H5" s="72"/>
      <c r="I5" s="72"/>
      <c r="J5" s="72"/>
      <c r="K5" s="72">
        <v>39</v>
      </c>
      <c r="L5" s="14" t="s">
        <v>242</v>
      </c>
      <c r="M5" s="72">
        <f>0.037*(H5+100)/100*(I5+100)/100*(J5+100)/100</f>
        <v>3.6999999999999998E-2</v>
      </c>
      <c r="N5" s="72">
        <f>F5*M5</f>
        <v>1.4429999999999998</v>
      </c>
      <c r="O5" s="14" t="s">
        <v>311</v>
      </c>
      <c r="P5" s="14" t="s">
        <v>321</v>
      </c>
      <c r="Q5" s="135" t="s">
        <v>21</v>
      </c>
      <c r="R5" s="135" t="s">
        <v>805</v>
      </c>
      <c r="S5">
        <v>3.6999999999999998E-2</v>
      </c>
      <c r="T5" s="135" t="s">
        <v>794</v>
      </c>
      <c r="V5">
        <f>N5</f>
        <v>1.4429999999999998</v>
      </c>
    </row>
    <row r="6" spans="1:23" ht="30" customHeight="1">
      <c r="A6" s="14" t="s">
        <v>19</v>
      </c>
      <c r="B6" s="14" t="s">
        <v>19</v>
      </c>
      <c r="C6" s="14" t="s">
        <v>19</v>
      </c>
      <c r="D6" s="14" t="s">
        <v>19</v>
      </c>
      <c r="E6" s="14" t="s">
        <v>19</v>
      </c>
      <c r="F6" s="72"/>
      <c r="G6" s="72"/>
      <c r="H6" s="72"/>
      <c r="I6" s="72"/>
      <c r="J6" s="72"/>
      <c r="K6" s="72"/>
      <c r="L6" s="14" t="s">
        <v>245</v>
      </c>
      <c r="M6" s="72">
        <f>0.092*(H5+100)/100*(I5+100)/100*(J5+100)/100</f>
        <v>9.1999999999999998E-2</v>
      </c>
      <c r="N6" s="72">
        <f>F5*M6</f>
        <v>3.5880000000000001</v>
      </c>
      <c r="O6" s="14" t="s">
        <v>313</v>
      </c>
      <c r="P6" s="14" t="s">
        <v>322</v>
      </c>
      <c r="Q6" s="135" t="s">
        <v>21</v>
      </c>
      <c r="R6" s="135" t="s">
        <v>807</v>
      </c>
      <c r="S6">
        <v>9.1999999999999998E-2</v>
      </c>
      <c r="T6" s="135" t="s">
        <v>794</v>
      </c>
      <c r="W6">
        <f>N6</f>
        <v>3.5880000000000001</v>
      </c>
    </row>
    <row r="7" spans="1:23" ht="30" customHeight="1">
      <c r="A7" s="14" t="s">
        <v>795</v>
      </c>
      <c r="B7" s="14" t="s">
        <v>226</v>
      </c>
      <c r="C7" s="14" t="s">
        <v>228</v>
      </c>
      <c r="D7" s="14" t="s">
        <v>204</v>
      </c>
      <c r="E7" s="14" t="s">
        <v>968</v>
      </c>
      <c r="F7" s="72">
        <v>1</v>
      </c>
      <c r="G7" s="72">
        <v>0</v>
      </c>
      <c r="H7" s="72"/>
      <c r="I7" s="72"/>
      <c r="J7" s="72"/>
      <c r="K7" s="72">
        <v>1</v>
      </c>
      <c r="L7" s="14" t="s">
        <v>242</v>
      </c>
      <c r="M7" s="72">
        <f>0.037*(H7+100)/100*(I7+100)/100*(J7+100)/100</f>
        <v>3.6999999999999998E-2</v>
      </c>
      <c r="N7" s="72">
        <f>F7*M7</f>
        <v>3.6999999999999998E-2</v>
      </c>
      <c r="O7" s="14" t="s">
        <v>311</v>
      </c>
      <c r="P7" s="14" t="s">
        <v>321</v>
      </c>
      <c r="Q7" s="135" t="s">
        <v>21</v>
      </c>
      <c r="R7" s="135" t="s">
        <v>805</v>
      </c>
      <c r="S7">
        <v>3.6999999999999998E-2</v>
      </c>
      <c r="T7" s="135" t="s">
        <v>796</v>
      </c>
      <c r="V7">
        <f>N7</f>
        <v>3.6999999999999998E-2</v>
      </c>
    </row>
    <row r="8" spans="1:23" ht="30" customHeight="1">
      <c r="A8" s="14" t="s">
        <v>19</v>
      </c>
      <c r="B8" s="14" t="s">
        <v>19</v>
      </c>
      <c r="C8" s="14" t="s">
        <v>19</v>
      </c>
      <c r="D8" s="14" t="s">
        <v>19</v>
      </c>
      <c r="E8" s="14" t="s">
        <v>19</v>
      </c>
      <c r="F8" s="72"/>
      <c r="G8" s="72"/>
      <c r="H8" s="72"/>
      <c r="I8" s="72"/>
      <c r="J8" s="72"/>
      <c r="K8" s="72"/>
      <c r="L8" s="14" t="s">
        <v>245</v>
      </c>
      <c r="M8" s="72">
        <f>0.092*(H7+100)/100*(I7+100)/100*(J7+100)/100</f>
        <v>9.1999999999999998E-2</v>
      </c>
      <c r="N8" s="72">
        <f>F7*M8</f>
        <v>9.1999999999999998E-2</v>
      </c>
      <c r="O8" s="14" t="s">
        <v>313</v>
      </c>
      <c r="P8" s="14" t="s">
        <v>322</v>
      </c>
      <c r="Q8" s="135" t="s">
        <v>21</v>
      </c>
      <c r="R8" s="135" t="s">
        <v>807</v>
      </c>
      <c r="S8">
        <v>9.1999999999999998E-2</v>
      </c>
      <c r="T8" s="135" t="s">
        <v>796</v>
      </c>
      <c r="W8">
        <f>N8</f>
        <v>9.1999999999999998E-2</v>
      </c>
    </row>
    <row r="9" spans="1:23" ht="30" customHeight="1">
      <c r="A9" s="14" t="s">
        <v>797</v>
      </c>
      <c r="B9" s="14" t="s">
        <v>229</v>
      </c>
      <c r="C9" s="14" t="s">
        <v>230</v>
      </c>
      <c r="D9" s="14" t="s">
        <v>204</v>
      </c>
      <c r="E9" s="14" t="s">
        <v>323</v>
      </c>
      <c r="F9" s="72">
        <v>40</v>
      </c>
      <c r="G9" s="72">
        <v>0</v>
      </c>
      <c r="H9" s="72">
        <v>0</v>
      </c>
      <c r="I9" s="72">
        <v>0</v>
      </c>
      <c r="J9" s="72">
        <v>0</v>
      </c>
      <c r="K9" s="72">
        <v>40</v>
      </c>
      <c r="L9" s="14" t="s">
        <v>242</v>
      </c>
      <c r="M9" s="72">
        <f>0.029*(H9+100)/100*(I9+100)/100*(J9+100)/100</f>
        <v>2.9000000000000005E-2</v>
      </c>
      <c r="N9" s="72">
        <f>F9*M9</f>
        <v>1.1600000000000001</v>
      </c>
      <c r="O9" s="14" t="s">
        <v>311</v>
      </c>
      <c r="P9" s="14" t="s">
        <v>324</v>
      </c>
      <c r="Q9" s="135" t="s">
        <v>21</v>
      </c>
      <c r="R9" s="135" t="s">
        <v>805</v>
      </c>
      <c r="S9">
        <v>2.9000000000000001E-2</v>
      </c>
      <c r="T9" s="135" t="s">
        <v>798</v>
      </c>
      <c r="V9">
        <f>N9</f>
        <v>1.1600000000000001</v>
      </c>
    </row>
    <row r="10" spans="1:23" ht="30" customHeight="1">
      <c r="A10" s="14" t="s">
        <v>19</v>
      </c>
      <c r="B10" s="14" t="s">
        <v>19</v>
      </c>
      <c r="C10" s="14" t="s">
        <v>19</v>
      </c>
      <c r="D10" s="14" t="s">
        <v>19</v>
      </c>
      <c r="E10" s="14" t="s">
        <v>19</v>
      </c>
      <c r="F10" s="72"/>
      <c r="G10" s="72"/>
      <c r="H10" s="72"/>
      <c r="I10" s="72"/>
      <c r="J10" s="72"/>
      <c r="K10" s="72"/>
      <c r="L10" s="14" t="s">
        <v>245</v>
      </c>
      <c r="M10" s="72">
        <f>0.046*(H9+100)/100*(I9+100)/100*(J9+100)/100</f>
        <v>4.5999999999999999E-2</v>
      </c>
      <c r="N10" s="72">
        <f>F9*M10</f>
        <v>1.8399999999999999</v>
      </c>
      <c r="O10" s="14" t="s">
        <v>313</v>
      </c>
      <c r="P10" s="14" t="s">
        <v>325</v>
      </c>
      <c r="Q10" s="135" t="s">
        <v>21</v>
      </c>
      <c r="R10" s="135" t="s">
        <v>807</v>
      </c>
      <c r="S10">
        <v>4.5999999999999999E-2</v>
      </c>
      <c r="T10" s="135" t="s">
        <v>798</v>
      </c>
      <c r="W10">
        <f>N10</f>
        <v>1.8399999999999999</v>
      </c>
    </row>
    <row r="11" spans="1:23" ht="30" customHeight="1">
      <c r="A11" s="14" t="s">
        <v>805</v>
      </c>
      <c r="B11" s="14" t="s">
        <v>242</v>
      </c>
      <c r="C11" s="14" t="s">
        <v>243</v>
      </c>
      <c r="D11" s="14" t="s">
        <v>244</v>
      </c>
      <c r="E11" s="14" t="s">
        <v>19</v>
      </c>
      <c r="F11" s="72">
        <f>SUM(V5:V10)</f>
        <v>2.6399999999999997</v>
      </c>
      <c r="G11" s="72"/>
      <c r="H11" s="72"/>
      <c r="I11" s="72"/>
      <c r="J11" s="72"/>
      <c r="K11" s="72">
        <f>IF(TRUNC(F11*[1]공량설정!B2/100, [1]공량설정!C3) = 0, 1, TRUNC(F11*[1]공량설정!B2/100, [1]공량설정!C3))</f>
        <v>2</v>
      </c>
      <c r="L11" s="14" t="s">
        <v>19</v>
      </c>
      <c r="M11" s="72"/>
      <c r="N11" s="72"/>
      <c r="O11" s="72" t="s">
        <v>311</v>
      </c>
      <c r="P11" s="14" t="s">
        <v>19</v>
      </c>
      <c r="Q11" s="135" t="s">
        <v>21</v>
      </c>
      <c r="R11" s="135" t="s">
        <v>19</v>
      </c>
      <c r="T11" s="135" t="s">
        <v>806</v>
      </c>
    </row>
    <row r="12" spans="1:23" ht="30" customHeight="1">
      <c r="A12" s="14" t="s">
        <v>807</v>
      </c>
      <c r="B12" s="14" t="s">
        <v>245</v>
      </c>
      <c r="C12" s="14" t="s">
        <v>243</v>
      </c>
      <c r="D12" s="14" t="s">
        <v>244</v>
      </c>
      <c r="E12" s="14" t="s">
        <v>19</v>
      </c>
      <c r="F12" s="72">
        <f>SUM(W5:W10)</f>
        <v>5.52</v>
      </c>
      <c r="G12" s="72"/>
      <c r="H12" s="72"/>
      <c r="I12" s="72"/>
      <c r="J12" s="72"/>
      <c r="K12" s="72">
        <f>IF(TRUNC(F12*[1]공량설정!B2/100, [1]공량설정!C4) = 0, 1, TRUNC(F12*[1]공량설정!B2/100, [1]공량설정!C4))</f>
        <v>5</v>
      </c>
      <c r="L12" s="14" t="s">
        <v>19</v>
      </c>
      <c r="M12" s="72"/>
      <c r="N12" s="72"/>
      <c r="O12" s="72" t="s">
        <v>313</v>
      </c>
      <c r="P12" s="14" t="s">
        <v>19</v>
      </c>
      <c r="Q12" s="135" t="s">
        <v>21</v>
      </c>
      <c r="R12" s="135" t="s">
        <v>19</v>
      </c>
      <c r="T12" s="135" t="s">
        <v>808</v>
      </c>
    </row>
    <row r="13" spans="1:23" ht="30" customHeight="1">
      <c r="A13" s="72"/>
      <c r="B13" s="168" t="s">
        <v>326</v>
      </c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</row>
    <row r="14" spans="1:23" ht="30" customHeight="1">
      <c r="A14" s="14" t="s">
        <v>811</v>
      </c>
      <c r="B14" s="14" t="s">
        <v>182</v>
      </c>
      <c r="C14" s="14" t="s">
        <v>183</v>
      </c>
      <c r="D14" s="14" t="s">
        <v>184</v>
      </c>
      <c r="E14" s="14" t="s">
        <v>310</v>
      </c>
      <c r="F14" s="72">
        <v>9</v>
      </c>
      <c r="G14" s="72">
        <v>10</v>
      </c>
      <c r="H14" s="72">
        <v>0</v>
      </c>
      <c r="I14" s="72">
        <v>0</v>
      </c>
      <c r="J14" s="72">
        <v>0</v>
      </c>
      <c r="K14" s="72">
        <v>9</v>
      </c>
      <c r="L14" s="14" t="s">
        <v>242</v>
      </c>
      <c r="M14" s="72">
        <f>0.027*(H14+100)/100*(I14+100)/100*(J14+100)/100</f>
        <v>2.7000000000000003E-2</v>
      </c>
      <c r="N14" s="72">
        <f>F14*M14</f>
        <v>0.24300000000000002</v>
      </c>
      <c r="O14" s="14" t="s">
        <v>311</v>
      </c>
      <c r="P14" s="14" t="s">
        <v>312</v>
      </c>
      <c r="Q14" s="135" t="s">
        <v>37</v>
      </c>
      <c r="R14" s="135" t="s">
        <v>805</v>
      </c>
      <c r="S14">
        <v>2.7E-2</v>
      </c>
      <c r="T14" s="135" t="s">
        <v>812</v>
      </c>
      <c r="V14">
        <f>N14</f>
        <v>0.24300000000000002</v>
      </c>
    </row>
    <row r="15" spans="1:23" ht="30" customHeight="1">
      <c r="A15" s="14" t="s">
        <v>19</v>
      </c>
      <c r="B15" s="14" t="s">
        <v>19</v>
      </c>
      <c r="C15" s="14" t="s">
        <v>19</v>
      </c>
      <c r="D15" s="14" t="s">
        <v>19</v>
      </c>
      <c r="E15" s="14" t="s">
        <v>19</v>
      </c>
      <c r="F15" s="72"/>
      <c r="G15" s="72"/>
      <c r="H15" s="72"/>
      <c r="I15" s="72"/>
      <c r="J15" s="72"/>
      <c r="K15" s="72"/>
      <c r="L15" s="14" t="s">
        <v>245</v>
      </c>
      <c r="M15" s="72">
        <f>0.081*(H14+100)/100*(I14+100)/100*(J14+100)/100</f>
        <v>8.1000000000000003E-2</v>
      </c>
      <c r="N15" s="72">
        <f>F14*M15</f>
        <v>0.72899999999999998</v>
      </c>
      <c r="O15" s="14" t="s">
        <v>313</v>
      </c>
      <c r="P15" s="14" t="s">
        <v>314</v>
      </c>
      <c r="Q15" s="135" t="s">
        <v>37</v>
      </c>
      <c r="R15" s="135" t="s">
        <v>807</v>
      </c>
      <c r="S15">
        <v>8.1000000000000003E-2</v>
      </c>
      <c r="T15" s="135" t="s">
        <v>812</v>
      </c>
      <c r="W15">
        <f>N15</f>
        <v>0.72899999999999998</v>
      </c>
    </row>
    <row r="16" spans="1:23" ht="30" customHeight="1">
      <c r="A16" s="14" t="s">
        <v>813</v>
      </c>
      <c r="B16" s="14" t="s">
        <v>182</v>
      </c>
      <c r="C16" s="14" t="s">
        <v>187</v>
      </c>
      <c r="D16" s="14" t="s">
        <v>184</v>
      </c>
      <c r="E16" s="14" t="s">
        <v>310</v>
      </c>
      <c r="F16" s="72">
        <v>89</v>
      </c>
      <c r="G16" s="72">
        <v>10</v>
      </c>
      <c r="H16" s="72"/>
      <c r="I16" s="72"/>
      <c r="J16" s="72"/>
      <c r="K16" s="72">
        <v>97</v>
      </c>
      <c r="L16" s="14" t="s">
        <v>242</v>
      </c>
      <c r="M16" s="72">
        <f>0.022*(H16+100)/100*(I16+100)/100*(J16+100)/100</f>
        <v>2.1999999999999999E-2</v>
      </c>
      <c r="N16" s="72">
        <f>F16*M16</f>
        <v>1.958</v>
      </c>
      <c r="O16" s="14" t="s">
        <v>311</v>
      </c>
      <c r="P16" s="14" t="s">
        <v>315</v>
      </c>
      <c r="Q16" s="135" t="s">
        <v>37</v>
      </c>
      <c r="R16" s="135" t="s">
        <v>805</v>
      </c>
      <c r="S16">
        <v>2.1999999999999999E-2</v>
      </c>
      <c r="T16" s="135" t="s">
        <v>814</v>
      </c>
      <c r="V16">
        <f>N16</f>
        <v>1.958</v>
      </c>
    </row>
    <row r="17" spans="1:23" ht="30" customHeight="1">
      <c r="A17" s="14" t="s">
        <v>19</v>
      </c>
      <c r="B17" s="14" t="s">
        <v>19</v>
      </c>
      <c r="C17" s="14" t="s">
        <v>19</v>
      </c>
      <c r="D17" s="14" t="s">
        <v>19</v>
      </c>
      <c r="E17" s="14" t="s">
        <v>19</v>
      </c>
      <c r="F17" s="72"/>
      <c r="G17" s="72"/>
      <c r="H17" s="72"/>
      <c r="I17" s="72"/>
      <c r="J17" s="72"/>
      <c r="K17" s="72"/>
      <c r="L17" s="14" t="s">
        <v>245</v>
      </c>
      <c r="M17" s="72">
        <f>0.067*(H16+100)/100*(I16+100)/100*(J16+100)/100</f>
        <v>6.7000000000000004E-2</v>
      </c>
      <c r="N17" s="72">
        <f>F16*M17</f>
        <v>5.9630000000000001</v>
      </c>
      <c r="O17" s="14" t="s">
        <v>313</v>
      </c>
      <c r="P17" s="14" t="s">
        <v>316</v>
      </c>
      <c r="Q17" s="135" t="s">
        <v>37</v>
      </c>
      <c r="R17" s="135" t="s">
        <v>807</v>
      </c>
      <c r="S17">
        <v>6.7000000000000004E-2</v>
      </c>
      <c r="T17" s="135" t="s">
        <v>814</v>
      </c>
      <c r="W17">
        <f>N17</f>
        <v>5.9630000000000001</v>
      </c>
    </row>
    <row r="18" spans="1:23" ht="30" customHeight="1">
      <c r="A18" s="14" t="s">
        <v>815</v>
      </c>
      <c r="B18" s="14" t="s">
        <v>182</v>
      </c>
      <c r="C18" s="14" t="s">
        <v>188</v>
      </c>
      <c r="D18" s="14" t="s">
        <v>184</v>
      </c>
      <c r="E18" s="14" t="s">
        <v>310</v>
      </c>
      <c r="F18" s="72">
        <v>43</v>
      </c>
      <c r="G18" s="72">
        <v>10</v>
      </c>
      <c r="H18" s="72">
        <v>0</v>
      </c>
      <c r="I18" s="72">
        <v>0</v>
      </c>
      <c r="J18" s="72">
        <v>0</v>
      </c>
      <c r="K18" s="72">
        <v>47</v>
      </c>
      <c r="L18" s="14" t="s">
        <v>242</v>
      </c>
      <c r="M18" s="72">
        <f>0.02*(H18+100)/100*(I18+100)/100*(J18+100)/100</f>
        <v>0.02</v>
      </c>
      <c r="N18" s="72">
        <f>F18*M18</f>
        <v>0.86</v>
      </c>
      <c r="O18" s="14" t="s">
        <v>311</v>
      </c>
      <c r="P18" s="14" t="s">
        <v>317</v>
      </c>
      <c r="Q18" s="135" t="s">
        <v>37</v>
      </c>
      <c r="R18" s="135" t="s">
        <v>805</v>
      </c>
      <c r="S18">
        <v>0.02</v>
      </c>
      <c r="T18" s="135" t="s">
        <v>816</v>
      </c>
      <c r="V18">
        <f>N18</f>
        <v>0.86</v>
      </c>
    </row>
    <row r="19" spans="1:23" ht="30" customHeight="1">
      <c r="A19" s="14" t="s">
        <v>19</v>
      </c>
      <c r="B19" s="14" t="s">
        <v>19</v>
      </c>
      <c r="C19" s="14" t="s">
        <v>19</v>
      </c>
      <c r="D19" s="14" t="s">
        <v>19</v>
      </c>
      <c r="E19" s="14" t="s">
        <v>19</v>
      </c>
      <c r="F19" s="72"/>
      <c r="G19" s="72"/>
      <c r="H19" s="72"/>
      <c r="I19" s="72"/>
      <c r="J19" s="72"/>
      <c r="K19" s="72"/>
      <c r="L19" s="14" t="s">
        <v>245</v>
      </c>
      <c r="M19" s="72">
        <f>0.06*(H18+100)/100*(I18+100)/100*(J18+100)/100</f>
        <v>0.06</v>
      </c>
      <c r="N19" s="72">
        <f>F18*M19</f>
        <v>2.58</v>
      </c>
      <c r="O19" s="14" t="s">
        <v>313</v>
      </c>
      <c r="P19" s="14" t="s">
        <v>318</v>
      </c>
      <c r="Q19" s="135" t="s">
        <v>37</v>
      </c>
      <c r="R19" s="135" t="s">
        <v>807</v>
      </c>
      <c r="S19">
        <v>0.06</v>
      </c>
      <c r="T19" s="135" t="s">
        <v>816</v>
      </c>
      <c r="W19">
        <f>N19</f>
        <v>2.58</v>
      </c>
    </row>
    <row r="20" spans="1:23" ht="30" customHeight="1">
      <c r="A20" s="14" t="s">
        <v>817</v>
      </c>
      <c r="B20" s="14" t="s">
        <v>182</v>
      </c>
      <c r="C20" s="14" t="s">
        <v>189</v>
      </c>
      <c r="D20" s="14" t="s">
        <v>184</v>
      </c>
      <c r="E20" s="14" t="s">
        <v>310</v>
      </c>
      <c r="F20" s="72">
        <v>99</v>
      </c>
      <c r="G20" s="72">
        <v>10</v>
      </c>
      <c r="H20" s="72"/>
      <c r="I20" s="72"/>
      <c r="J20" s="72"/>
      <c r="K20" s="72">
        <v>108</v>
      </c>
      <c r="L20" s="14" t="s">
        <v>242</v>
      </c>
      <c r="M20" s="72">
        <f>0.017*(H20+100)/100*(I20+100)/100*(J20+100)/100</f>
        <v>1.7000000000000001E-2</v>
      </c>
      <c r="N20" s="72">
        <f>F20*M20</f>
        <v>1.6830000000000001</v>
      </c>
      <c r="O20" s="14" t="s">
        <v>311</v>
      </c>
      <c r="P20" s="14" t="s">
        <v>319</v>
      </c>
      <c r="Q20" s="135" t="s">
        <v>37</v>
      </c>
      <c r="R20" s="135" t="s">
        <v>805</v>
      </c>
      <c r="S20">
        <v>1.7000000000000001E-2</v>
      </c>
      <c r="T20" s="135" t="s">
        <v>818</v>
      </c>
      <c r="V20">
        <f>N20</f>
        <v>1.6830000000000001</v>
      </c>
    </row>
    <row r="21" spans="1:23" ht="30" customHeight="1">
      <c r="A21" s="14" t="s">
        <v>19</v>
      </c>
      <c r="B21" s="14" t="s">
        <v>19</v>
      </c>
      <c r="C21" s="14" t="s">
        <v>19</v>
      </c>
      <c r="D21" s="14" t="s">
        <v>19</v>
      </c>
      <c r="E21" s="14" t="s">
        <v>19</v>
      </c>
      <c r="F21" s="72"/>
      <c r="G21" s="72"/>
      <c r="H21" s="72"/>
      <c r="I21" s="72"/>
      <c r="J21" s="72"/>
      <c r="K21" s="72"/>
      <c r="L21" s="14" t="s">
        <v>245</v>
      </c>
      <c r="M21" s="72">
        <f>0.05*(H20+100)/100*(I20+100)/100*(J20+100)/100</f>
        <v>0.05</v>
      </c>
      <c r="N21" s="72">
        <f>F20*M21</f>
        <v>4.95</v>
      </c>
      <c r="O21" s="14" t="s">
        <v>313</v>
      </c>
      <c r="P21" s="14" t="s">
        <v>320</v>
      </c>
      <c r="Q21" s="135" t="s">
        <v>37</v>
      </c>
      <c r="R21" s="135" t="s">
        <v>807</v>
      </c>
      <c r="S21">
        <v>0.05</v>
      </c>
      <c r="T21" s="135" t="s">
        <v>818</v>
      </c>
      <c r="W21">
        <f>N21</f>
        <v>4.95</v>
      </c>
    </row>
    <row r="22" spans="1:23" ht="30" customHeight="1">
      <c r="A22" s="14" t="s">
        <v>793</v>
      </c>
      <c r="B22" s="14" t="s">
        <v>226</v>
      </c>
      <c r="C22" s="14" t="s">
        <v>227</v>
      </c>
      <c r="D22" s="14" t="s">
        <v>204</v>
      </c>
      <c r="E22" s="14" t="s">
        <v>968</v>
      </c>
      <c r="F22" s="72">
        <v>88</v>
      </c>
      <c r="G22" s="72">
        <v>0</v>
      </c>
      <c r="H22" s="72"/>
      <c r="I22" s="72"/>
      <c r="J22" s="72"/>
      <c r="K22" s="72">
        <v>88</v>
      </c>
      <c r="L22" s="14" t="s">
        <v>242</v>
      </c>
      <c r="M22" s="72">
        <f>0.037*(H22+100)/100*(I22+100)/100*(J22+100)/100</f>
        <v>3.6999999999999998E-2</v>
      </c>
      <c r="N22" s="72">
        <f>F22*M22</f>
        <v>3.2559999999999998</v>
      </c>
      <c r="O22" s="14" t="s">
        <v>311</v>
      </c>
      <c r="P22" s="14" t="s">
        <v>321</v>
      </c>
      <c r="Q22" s="135" t="s">
        <v>37</v>
      </c>
      <c r="R22" s="135" t="s">
        <v>805</v>
      </c>
      <c r="S22">
        <v>3.6999999999999998E-2</v>
      </c>
      <c r="T22" s="135" t="s">
        <v>862</v>
      </c>
      <c r="V22">
        <f>N22</f>
        <v>3.2559999999999998</v>
      </c>
    </row>
    <row r="23" spans="1:23" ht="30" customHeight="1">
      <c r="A23" s="14" t="s">
        <v>19</v>
      </c>
      <c r="B23" s="14" t="s">
        <v>19</v>
      </c>
      <c r="C23" s="14" t="s">
        <v>19</v>
      </c>
      <c r="D23" s="14" t="s">
        <v>19</v>
      </c>
      <c r="E23" s="14" t="s">
        <v>19</v>
      </c>
      <c r="F23" s="72"/>
      <c r="G23" s="72"/>
      <c r="H23" s="72"/>
      <c r="I23" s="72"/>
      <c r="J23" s="72"/>
      <c r="K23" s="72"/>
      <c r="L23" s="14" t="s">
        <v>245</v>
      </c>
      <c r="M23" s="72">
        <f>0.092*(H22+100)/100*(I22+100)/100*(J22+100)/100</f>
        <v>9.1999999999999998E-2</v>
      </c>
      <c r="N23" s="72">
        <f>F22*M23</f>
        <v>8.0960000000000001</v>
      </c>
      <c r="O23" s="14" t="s">
        <v>313</v>
      </c>
      <c r="P23" s="14" t="s">
        <v>322</v>
      </c>
      <c r="Q23" s="135" t="s">
        <v>37</v>
      </c>
      <c r="R23" s="135" t="s">
        <v>807</v>
      </c>
      <c r="S23">
        <v>9.1999999999999998E-2</v>
      </c>
      <c r="T23" s="135" t="s">
        <v>862</v>
      </c>
      <c r="W23">
        <f>N23</f>
        <v>8.0960000000000001</v>
      </c>
    </row>
    <row r="24" spans="1:23" ht="30" customHeight="1">
      <c r="A24" s="14" t="s">
        <v>795</v>
      </c>
      <c r="B24" s="14" t="s">
        <v>226</v>
      </c>
      <c r="C24" s="14" t="s">
        <v>228</v>
      </c>
      <c r="D24" s="14" t="s">
        <v>204</v>
      </c>
      <c r="E24" s="14" t="s">
        <v>968</v>
      </c>
      <c r="F24" s="72">
        <v>3</v>
      </c>
      <c r="G24" s="72">
        <v>0</v>
      </c>
      <c r="H24" s="72"/>
      <c r="I24" s="72"/>
      <c r="J24" s="72"/>
      <c r="K24" s="72">
        <v>3</v>
      </c>
      <c r="L24" s="14" t="s">
        <v>242</v>
      </c>
      <c r="M24" s="72">
        <f>0.037*(H24+100)/100*(I24+100)/100*(J24+100)/100</f>
        <v>3.6999999999999998E-2</v>
      </c>
      <c r="N24" s="72">
        <f>F24*M24</f>
        <v>0.11099999999999999</v>
      </c>
      <c r="O24" s="14" t="s">
        <v>311</v>
      </c>
      <c r="P24" s="14" t="s">
        <v>321</v>
      </c>
      <c r="Q24" s="135" t="s">
        <v>37</v>
      </c>
      <c r="R24" s="135" t="s">
        <v>805</v>
      </c>
      <c r="S24">
        <v>3.6999999999999998E-2</v>
      </c>
      <c r="T24" s="135" t="s">
        <v>863</v>
      </c>
      <c r="V24">
        <f>N24</f>
        <v>0.11099999999999999</v>
      </c>
    </row>
    <row r="25" spans="1:23" ht="30" customHeight="1">
      <c r="A25" s="14" t="s">
        <v>19</v>
      </c>
      <c r="B25" s="14" t="s">
        <v>19</v>
      </c>
      <c r="C25" s="14" t="s">
        <v>19</v>
      </c>
      <c r="D25" s="14" t="s">
        <v>19</v>
      </c>
      <c r="E25" s="14" t="s">
        <v>19</v>
      </c>
      <c r="F25" s="72"/>
      <c r="G25" s="72"/>
      <c r="H25" s="72"/>
      <c r="I25" s="72"/>
      <c r="J25" s="72"/>
      <c r="K25" s="72"/>
      <c r="L25" s="14" t="s">
        <v>245</v>
      </c>
      <c r="M25" s="72">
        <f>0.092*(H24+100)/100*(I24+100)/100*(J24+100)/100</f>
        <v>9.1999999999999998E-2</v>
      </c>
      <c r="N25" s="72">
        <f>F24*M25</f>
        <v>0.27600000000000002</v>
      </c>
      <c r="O25" s="14" t="s">
        <v>313</v>
      </c>
      <c r="P25" s="14" t="s">
        <v>322</v>
      </c>
      <c r="Q25" s="135" t="s">
        <v>37</v>
      </c>
      <c r="R25" s="135" t="s">
        <v>807</v>
      </c>
      <c r="S25">
        <v>9.1999999999999998E-2</v>
      </c>
      <c r="T25" s="135" t="s">
        <v>863</v>
      </c>
      <c r="W25">
        <f>N25</f>
        <v>0.27600000000000002</v>
      </c>
    </row>
    <row r="26" spans="1:23" ht="30" customHeight="1">
      <c r="A26" s="14" t="s">
        <v>797</v>
      </c>
      <c r="B26" s="14" t="s">
        <v>229</v>
      </c>
      <c r="C26" s="14" t="s">
        <v>230</v>
      </c>
      <c r="D26" s="14" t="s">
        <v>204</v>
      </c>
      <c r="E26" s="14" t="s">
        <v>323</v>
      </c>
      <c r="F26" s="72">
        <v>91</v>
      </c>
      <c r="G26" s="72">
        <v>0</v>
      </c>
      <c r="H26" s="72">
        <v>0</v>
      </c>
      <c r="I26" s="72">
        <v>0</v>
      </c>
      <c r="J26" s="72">
        <v>0</v>
      </c>
      <c r="K26" s="72">
        <v>91</v>
      </c>
      <c r="L26" s="14" t="s">
        <v>242</v>
      </c>
      <c r="M26" s="72">
        <f>0.029*(H26+100)/100*(I26+100)/100*(J26+100)/100</f>
        <v>2.9000000000000005E-2</v>
      </c>
      <c r="N26" s="72">
        <f>F26*M26</f>
        <v>2.6390000000000002</v>
      </c>
      <c r="O26" s="14" t="s">
        <v>311</v>
      </c>
      <c r="P26" s="14" t="s">
        <v>324</v>
      </c>
      <c r="Q26" s="135" t="s">
        <v>37</v>
      </c>
      <c r="R26" s="135" t="s">
        <v>805</v>
      </c>
      <c r="S26">
        <v>2.9000000000000001E-2</v>
      </c>
      <c r="T26" s="135" t="s">
        <v>864</v>
      </c>
      <c r="V26">
        <f>N26</f>
        <v>2.6390000000000002</v>
      </c>
    </row>
    <row r="27" spans="1:23" ht="30" customHeight="1">
      <c r="A27" s="14" t="s">
        <v>19</v>
      </c>
      <c r="B27" s="14" t="s">
        <v>19</v>
      </c>
      <c r="C27" s="14" t="s">
        <v>19</v>
      </c>
      <c r="D27" s="14" t="s">
        <v>19</v>
      </c>
      <c r="E27" s="14" t="s">
        <v>19</v>
      </c>
      <c r="F27" s="72"/>
      <c r="G27" s="72"/>
      <c r="H27" s="72"/>
      <c r="I27" s="72"/>
      <c r="J27" s="72"/>
      <c r="K27" s="72"/>
      <c r="L27" s="14" t="s">
        <v>245</v>
      </c>
      <c r="M27" s="72">
        <f>0.046*(H26+100)/100*(I26+100)/100*(J26+100)/100</f>
        <v>4.5999999999999999E-2</v>
      </c>
      <c r="N27" s="72">
        <f>F26*M27</f>
        <v>4.1859999999999999</v>
      </c>
      <c r="O27" s="14" t="s">
        <v>313</v>
      </c>
      <c r="P27" s="14" t="s">
        <v>325</v>
      </c>
      <c r="Q27" s="135" t="s">
        <v>37</v>
      </c>
      <c r="R27" s="135" t="s">
        <v>807</v>
      </c>
      <c r="S27">
        <v>4.5999999999999999E-2</v>
      </c>
      <c r="T27" s="135" t="s">
        <v>864</v>
      </c>
      <c r="W27">
        <f>N27</f>
        <v>4.1859999999999999</v>
      </c>
    </row>
    <row r="28" spans="1:23" ht="30" customHeight="1">
      <c r="A28" s="14" t="s">
        <v>805</v>
      </c>
      <c r="B28" s="14" t="s">
        <v>242</v>
      </c>
      <c r="C28" s="14" t="s">
        <v>243</v>
      </c>
      <c r="D28" s="14" t="s">
        <v>244</v>
      </c>
      <c r="E28" s="14" t="s">
        <v>19</v>
      </c>
      <c r="F28" s="72">
        <f>SUM(V14:V27)</f>
        <v>10.75</v>
      </c>
      <c r="G28" s="72"/>
      <c r="H28" s="72"/>
      <c r="I28" s="72"/>
      <c r="J28" s="72"/>
      <c r="K28" s="72">
        <f>IF(TRUNC(F28*[1]공량설정!B5/100, [1]공량설정!C6) = 0, 1, TRUNC(F28*[1]공량설정!B5/100, [1]공량설정!C6))</f>
        <v>10</v>
      </c>
      <c r="L28" s="14" t="s">
        <v>19</v>
      </c>
      <c r="M28" s="72"/>
      <c r="N28" s="72"/>
      <c r="O28" s="72" t="s">
        <v>311</v>
      </c>
      <c r="P28" s="14" t="s">
        <v>19</v>
      </c>
      <c r="Q28" s="135" t="s">
        <v>37</v>
      </c>
      <c r="R28" s="135" t="s">
        <v>19</v>
      </c>
      <c r="T28" s="135" t="s">
        <v>878</v>
      </c>
    </row>
    <row r="29" spans="1:23" ht="30" customHeight="1">
      <c r="A29" s="14" t="s">
        <v>807</v>
      </c>
      <c r="B29" s="14" t="s">
        <v>245</v>
      </c>
      <c r="C29" s="14" t="s">
        <v>243</v>
      </c>
      <c r="D29" s="14" t="s">
        <v>244</v>
      </c>
      <c r="E29" s="14" t="s">
        <v>19</v>
      </c>
      <c r="F29" s="72">
        <f>SUM(W14:W27)</f>
        <v>26.78</v>
      </c>
      <c r="G29" s="72"/>
      <c r="H29" s="72"/>
      <c r="I29" s="72"/>
      <c r="J29" s="72"/>
      <c r="K29" s="72">
        <f>IF(TRUNC(F29*[1]공량설정!B5/100, [1]공량설정!C7) = 0, 1, TRUNC(F29*[1]공량설정!B5/100, [1]공량설정!C7))</f>
        <v>26</v>
      </c>
      <c r="L29" s="14" t="s">
        <v>19</v>
      </c>
      <c r="M29" s="72"/>
      <c r="N29" s="72"/>
      <c r="O29" s="72" t="s">
        <v>313</v>
      </c>
      <c r="P29" s="14" t="s">
        <v>19</v>
      </c>
      <c r="Q29" s="135" t="s">
        <v>37</v>
      </c>
      <c r="R29" s="135" t="s">
        <v>19</v>
      </c>
      <c r="T29" s="135" t="s">
        <v>879</v>
      </c>
    </row>
    <row r="30" spans="1:23" ht="30" customHeight="1">
      <c r="A30" s="72"/>
      <c r="B30" s="168" t="s">
        <v>327</v>
      </c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</row>
    <row r="31" spans="1:23" ht="30" customHeight="1">
      <c r="A31" s="14" t="s">
        <v>882</v>
      </c>
      <c r="B31" s="14" t="s">
        <v>182</v>
      </c>
      <c r="C31" s="14" t="s">
        <v>252</v>
      </c>
      <c r="D31" s="14" t="s">
        <v>184</v>
      </c>
      <c r="E31" s="14" t="s">
        <v>310</v>
      </c>
      <c r="F31" s="72">
        <v>26</v>
      </c>
      <c r="G31" s="72">
        <v>10</v>
      </c>
      <c r="H31" s="72"/>
      <c r="I31" s="72"/>
      <c r="J31" s="72"/>
      <c r="K31" s="72">
        <v>28</v>
      </c>
      <c r="L31" s="14" t="s">
        <v>242</v>
      </c>
      <c r="M31" s="72">
        <f>0.056*(H31+100)/100*(I31+100)/100*(J31+100)/100</f>
        <v>5.6000000000000008E-2</v>
      </c>
      <c r="N31" s="72">
        <f>F31*M31</f>
        <v>1.4560000000000002</v>
      </c>
      <c r="O31" s="14" t="s">
        <v>311</v>
      </c>
      <c r="P31" s="14" t="s">
        <v>328</v>
      </c>
      <c r="Q31" s="135" t="s">
        <v>150</v>
      </c>
      <c r="R31" s="135" t="s">
        <v>805</v>
      </c>
      <c r="S31">
        <v>5.6000000000000001E-2</v>
      </c>
      <c r="T31" s="135" t="s">
        <v>883</v>
      </c>
      <c r="V31">
        <f>N31</f>
        <v>1.4560000000000002</v>
      </c>
    </row>
    <row r="32" spans="1:23" ht="30" customHeight="1">
      <c r="A32" s="14" t="s">
        <v>19</v>
      </c>
      <c r="B32" s="14" t="s">
        <v>19</v>
      </c>
      <c r="C32" s="14" t="s">
        <v>19</v>
      </c>
      <c r="D32" s="14" t="s">
        <v>19</v>
      </c>
      <c r="E32" s="14" t="s">
        <v>19</v>
      </c>
      <c r="F32" s="72"/>
      <c r="G32" s="72"/>
      <c r="H32" s="72"/>
      <c r="I32" s="72"/>
      <c r="J32" s="72"/>
      <c r="K32" s="72"/>
      <c r="L32" s="14" t="s">
        <v>245</v>
      </c>
      <c r="M32" s="72">
        <f>0.167*(H31+100)/100*(I31+100)/100*(J31+100)/100</f>
        <v>0.16699999999999998</v>
      </c>
      <c r="N32" s="72">
        <f>F31*M32</f>
        <v>4.3419999999999996</v>
      </c>
      <c r="O32" s="14" t="s">
        <v>313</v>
      </c>
      <c r="P32" s="14" t="s">
        <v>329</v>
      </c>
      <c r="Q32" s="135" t="s">
        <v>150</v>
      </c>
      <c r="R32" s="135" t="s">
        <v>807</v>
      </c>
      <c r="S32">
        <v>0.16700000000000001</v>
      </c>
      <c r="T32" s="135" t="s">
        <v>883</v>
      </c>
      <c r="W32">
        <f>N32</f>
        <v>4.3419999999999996</v>
      </c>
    </row>
    <row r="33" spans="1:23" ht="30" customHeight="1">
      <c r="A33" s="14" t="s">
        <v>884</v>
      </c>
      <c r="B33" s="14" t="s">
        <v>182</v>
      </c>
      <c r="C33" s="14" t="s">
        <v>253</v>
      </c>
      <c r="D33" s="14" t="s">
        <v>184</v>
      </c>
      <c r="E33" s="14" t="s">
        <v>310</v>
      </c>
      <c r="F33" s="72">
        <v>14</v>
      </c>
      <c r="G33" s="72">
        <v>10</v>
      </c>
      <c r="H33" s="72"/>
      <c r="I33" s="72"/>
      <c r="J33" s="72"/>
      <c r="K33" s="72">
        <v>15</v>
      </c>
      <c r="L33" s="14" t="s">
        <v>242</v>
      </c>
      <c r="M33" s="72">
        <f>0.033*(H33+100)/100*(I33+100)/100*(J33+100)/100</f>
        <v>3.3000000000000002E-2</v>
      </c>
      <c r="N33" s="72">
        <f>F33*M33</f>
        <v>0.46200000000000002</v>
      </c>
      <c r="O33" s="14" t="s">
        <v>311</v>
      </c>
      <c r="P33" s="14" t="s">
        <v>330</v>
      </c>
      <c r="Q33" s="135" t="s">
        <v>150</v>
      </c>
      <c r="R33" s="135" t="s">
        <v>805</v>
      </c>
      <c r="S33">
        <v>3.3000000000000002E-2</v>
      </c>
      <c r="T33" s="135" t="s">
        <v>885</v>
      </c>
      <c r="V33">
        <f>N33</f>
        <v>0.46200000000000002</v>
      </c>
    </row>
    <row r="34" spans="1:23" ht="30" customHeight="1">
      <c r="A34" s="14" t="s">
        <v>19</v>
      </c>
      <c r="B34" s="14" t="s">
        <v>19</v>
      </c>
      <c r="C34" s="14" t="s">
        <v>19</v>
      </c>
      <c r="D34" s="14" t="s">
        <v>19</v>
      </c>
      <c r="E34" s="14" t="s">
        <v>19</v>
      </c>
      <c r="F34" s="72"/>
      <c r="G34" s="72"/>
      <c r="H34" s="72"/>
      <c r="I34" s="72"/>
      <c r="J34" s="72"/>
      <c r="K34" s="72"/>
      <c r="L34" s="14" t="s">
        <v>245</v>
      </c>
      <c r="M34" s="72">
        <f>0.1*(H33+100)/100*(I33+100)/100*(J33+100)/100</f>
        <v>0.1</v>
      </c>
      <c r="N34" s="72">
        <f>F33*M34</f>
        <v>1.4000000000000001</v>
      </c>
      <c r="O34" s="14" t="s">
        <v>313</v>
      </c>
      <c r="P34" s="14" t="s">
        <v>331</v>
      </c>
      <c r="Q34" s="135" t="s">
        <v>150</v>
      </c>
      <c r="R34" s="135" t="s">
        <v>807</v>
      </c>
      <c r="S34">
        <v>0.1</v>
      </c>
      <c r="T34" s="135" t="s">
        <v>885</v>
      </c>
      <c r="W34">
        <f>N34</f>
        <v>1.4000000000000001</v>
      </c>
    </row>
    <row r="35" spans="1:23" ht="30" customHeight="1">
      <c r="A35" s="14" t="s">
        <v>811</v>
      </c>
      <c r="B35" s="14" t="s">
        <v>182</v>
      </c>
      <c r="C35" s="14" t="s">
        <v>183</v>
      </c>
      <c r="D35" s="14" t="s">
        <v>184</v>
      </c>
      <c r="E35" s="14" t="s">
        <v>310</v>
      </c>
      <c r="F35" s="72">
        <v>15</v>
      </c>
      <c r="G35" s="72">
        <v>10</v>
      </c>
      <c r="H35" s="72">
        <v>0</v>
      </c>
      <c r="I35" s="72">
        <v>0</v>
      </c>
      <c r="J35" s="72">
        <v>0</v>
      </c>
      <c r="K35" s="72">
        <v>16</v>
      </c>
      <c r="L35" s="14" t="s">
        <v>242</v>
      </c>
      <c r="M35" s="72">
        <f>0.027*(H35+100)/100*(I35+100)/100*(J35+100)/100</f>
        <v>2.7000000000000003E-2</v>
      </c>
      <c r="N35" s="72">
        <f>F35*M35</f>
        <v>0.40500000000000003</v>
      </c>
      <c r="O35" s="14" t="s">
        <v>311</v>
      </c>
      <c r="P35" s="14" t="s">
        <v>312</v>
      </c>
      <c r="Q35" s="135" t="s">
        <v>150</v>
      </c>
      <c r="R35" s="135" t="s">
        <v>805</v>
      </c>
      <c r="S35">
        <v>2.7E-2</v>
      </c>
      <c r="T35" s="135" t="s">
        <v>886</v>
      </c>
      <c r="V35">
        <f>N35</f>
        <v>0.40500000000000003</v>
      </c>
    </row>
    <row r="36" spans="1:23" ht="30" customHeight="1">
      <c r="A36" s="14" t="s">
        <v>19</v>
      </c>
      <c r="B36" s="14" t="s">
        <v>19</v>
      </c>
      <c r="C36" s="14" t="s">
        <v>19</v>
      </c>
      <c r="D36" s="14" t="s">
        <v>19</v>
      </c>
      <c r="E36" s="14" t="s">
        <v>19</v>
      </c>
      <c r="F36" s="72"/>
      <c r="G36" s="72"/>
      <c r="H36" s="72"/>
      <c r="I36" s="72"/>
      <c r="J36" s="72"/>
      <c r="K36" s="72"/>
      <c r="L36" s="14" t="s">
        <v>245</v>
      </c>
      <c r="M36" s="72">
        <f>0.081*(H35+100)/100*(I35+100)/100*(J35+100)/100</f>
        <v>8.1000000000000003E-2</v>
      </c>
      <c r="N36" s="72">
        <f>F35*M36</f>
        <v>1.2150000000000001</v>
      </c>
      <c r="O36" s="14" t="s">
        <v>313</v>
      </c>
      <c r="P36" s="14" t="s">
        <v>314</v>
      </c>
      <c r="Q36" s="135" t="s">
        <v>150</v>
      </c>
      <c r="R36" s="135" t="s">
        <v>807</v>
      </c>
      <c r="S36">
        <v>8.1000000000000003E-2</v>
      </c>
      <c r="T36" s="135" t="s">
        <v>886</v>
      </c>
      <c r="W36">
        <f>N36</f>
        <v>1.2150000000000001</v>
      </c>
    </row>
    <row r="37" spans="1:23" ht="30" customHeight="1">
      <c r="A37" s="14" t="s">
        <v>813</v>
      </c>
      <c r="B37" s="14" t="s">
        <v>182</v>
      </c>
      <c r="C37" s="14" t="s">
        <v>187</v>
      </c>
      <c r="D37" s="14" t="s">
        <v>184</v>
      </c>
      <c r="E37" s="14" t="s">
        <v>310</v>
      </c>
      <c r="F37" s="72">
        <v>2</v>
      </c>
      <c r="G37" s="72">
        <v>10</v>
      </c>
      <c r="H37" s="72"/>
      <c r="I37" s="72"/>
      <c r="J37" s="72"/>
      <c r="K37" s="72">
        <v>2</v>
      </c>
      <c r="L37" s="14" t="s">
        <v>242</v>
      </c>
      <c r="M37" s="72">
        <f>0.022*(H37+100)/100*(I37+100)/100*(J37+100)/100</f>
        <v>2.1999999999999999E-2</v>
      </c>
      <c r="N37" s="72">
        <f>F37*M37</f>
        <v>4.3999999999999997E-2</v>
      </c>
      <c r="O37" s="14" t="s">
        <v>311</v>
      </c>
      <c r="P37" s="14" t="s">
        <v>315</v>
      </c>
      <c r="Q37" s="135" t="s">
        <v>150</v>
      </c>
      <c r="R37" s="135" t="s">
        <v>805</v>
      </c>
      <c r="S37">
        <v>2.1999999999999999E-2</v>
      </c>
      <c r="T37" s="135" t="s">
        <v>887</v>
      </c>
      <c r="V37">
        <f>N37</f>
        <v>4.3999999999999997E-2</v>
      </c>
    </row>
    <row r="38" spans="1:23" ht="30" customHeight="1">
      <c r="A38" s="14" t="s">
        <v>19</v>
      </c>
      <c r="B38" s="14" t="s">
        <v>19</v>
      </c>
      <c r="C38" s="14" t="s">
        <v>19</v>
      </c>
      <c r="D38" s="14" t="s">
        <v>19</v>
      </c>
      <c r="E38" s="14" t="s">
        <v>19</v>
      </c>
      <c r="F38" s="72"/>
      <c r="G38" s="72"/>
      <c r="H38" s="72"/>
      <c r="I38" s="72"/>
      <c r="J38" s="72"/>
      <c r="K38" s="72"/>
      <c r="L38" s="14" t="s">
        <v>245</v>
      </c>
      <c r="M38" s="72">
        <f>0.067*(H37+100)/100*(I37+100)/100*(J37+100)/100</f>
        <v>6.7000000000000004E-2</v>
      </c>
      <c r="N38" s="72">
        <f>F37*M38</f>
        <v>0.13400000000000001</v>
      </c>
      <c r="O38" s="14" t="s">
        <v>313</v>
      </c>
      <c r="P38" s="14" t="s">
        <v>316</v>
      </c>
      <c r="Q38" s="135" t="s">
        <v>150</v>
      </c>
      <c r="R38" s="135" t="s">
        <v>807</v>
      </c>
      <c r="S38">
        <v>6.7000000000000004E-2</v>
      </c>
      <c r="T38" s="135" t="s">
        <v>887</v>
      </c>
      <c r="W38">
        <f>N38</f>
        <v>0.13400000000000001</v>
      </c>
    </row>
    <row r="39" spans="1:23" ht="30" customHeight="1">
      <c r="A39" s="14" t="s">
        <v>815</v>
      </c>
      <c r="B39" s="14" t="s">
        <v>182</v>
      </c>
      <c r="C39" s="14" t="s">
        <v>188</v>
      </c>
      <c r="D39" s="14" t="s">
        <v>184</v>
      </c>
      <c r="E39" s="14" t="s">
        <v>310</v>
      </c>
      <c r="F39" s="72">
        <v>9</v>
      </c>
      <c r="G39" s="72">
        <v>10</v>
      </c>
      <c r="H39" s="72">
        <v>0</v>
      </c>
      <c r="I39" s="72">
        <v>0</v>
      </c>
      <c r="J39" s="72">
        <v>0</v>
      </c>
      <c r="K39" s="72">
        <v>9</v>
      </c>
      <c r="L39" s="14" t="s">
        <v>242</v>
      </c>
      <c r="M39" s="72">
        <f>0.02*(H39+100)/100*(I39+100)/100*(J39+100)/100</f>
        <v>0.02</v>
      </c>
      <c r="N39" s="72">
        <f>F39*M39</f>
        <v>0.18</v>
      </c>
      <c r="O39" s="14" t="s">
        <v>311</v>
      </c>
      <c r="P39" s="14" t="s">
        <v>317</v>
      </c>
      <c r="Q39" s="135" t="s">
        <v>150</v>
      </c>
      <c r="R39" s="135" t="s">
        <v>805</v>
      </c>
      <c r="S39">
        <v>0.02</v>
      </c>
      <c r="T39" s="135" t="s">
        <v>888</v>
      </c>
      <c r="V39">
        <f>N39</f>
        <v>0.18</v>
      </c>
    </row>
    <row r="40" spans="1:23" ht="30" customHeight="1">
      <c r="A40" s="14" t="s">
        <v>19</v>
      </c>
      <c r="B40" s="14" t="s">
        <v>19</v>
      </c>
      <c r="C40" s="14" t="s">
        <v>19</v>
      </c>
      <c r="D40" s="14" t="s">
        <v>19</v>
      </c>
      <c r="E40" s="14" t="s">
        <v>19</v>
      </c>
      <c r="F40" s="72"/>
      <c r="G40" s="72"/>
      <c r="H40" s="72"/>
      <c r="I40" s="72"/>
      <c r="J40" s="72"/>
      <c r="K40" s="72"/>
      <c r="L40" s="14" t="s">
        <v>245</v>
      </c>
      <c r="M40" s="72">
        <f>0.06*(H39+100)/100*(I39+100)/100*(J39+100)/100</f>
        <v>0.06</v>
      </c>
      <c r="N40" s="72">
        <f>F39*M40</f>
        <v>0.54</v>
      </c>
      <c r="O40" s="14" t="s">
        <v>313</v>
      </c>
      <c r="P40" s="14" t="s">
        <v>318</v>
      </c>
      <c r="Q40" s="135" t="s">
        <v>150</v>
      </c>
      <c r="R40" s="135" t="s">
        <v>807</v>
      </c>
      <c r="S40">
        <v>0.06</v>
      </c>
      <c r="T40" s="135" t="s">
        <v>888</v>
      </c>
      <c r="W40">
        <f>N40</f>
        <v>0.54</v>
      </c>
    </row>
    <row r="41" spans="1:23" ht="30" customHeight="1">
      <c r="A41" s="14" t="s">
        <v>817</v>
      </c>
      <c r="B41" s="14" t="s">
        <v>182</v>
      </c>
      <c r="C41" s="14" t="s">
        <v>189</v>
      </c>
      <c r="D41" s="14" t="s">
        <v>184</v>
      </c>
      <c r="E41" s="14" t="s">
        <v>310</v>
      </c>
      <c r="F41" s="72">
        <v>115</v>
      </c>
      <c r="G41" s="72">
        <v>10</v>
      </c>
      <c r="H41" s="72"/>
      <c r="I41" s="72"/>
      <c r="J41" s="72"/>
      <c r="K41" s="72">
        <v>126</v>
      </c>
      <c r="L41" s="14" t="s">
        <v>242</v>
      </c>
      <c r="M41" s="72">
        <f>0.017*(H41+100)/100*(I41+100)/100*(J41+100)/100</f>
        <v>1.7000000000000001E-2</v>
      </c>
      <c r="N41" s="72">
        <f>F41*M41</f>
        <v>1.9550000000000001</v>
      </c>
      <c r="O41" s="14" t="s">
        <v>311</v>
      </c>
      <c r="P41" s="14" t="s">
        <v>319</v>
      </c>
      <c r="Q41" s="135" t="s">
        <v>150</v>
      </c>
      <c r="R41" s="135" t="s">
        <v>805</v>
      </c>
      <c r="S41">
        <v>1.7000000000000001E-2</v>
      </c>
      <c r="T41" s="135" t="s">
        <v>889</v>
      </c>
      <c r="V41">
        <f>N41</f>
        <v>1.9550000000000001</v>
      </c>
    </row>
    <row r="42" spans="1:23" ht="30" customHeight="1">
      <c r="A42" s="14" t="s">
        <v>19</v>
      </c>
      <c r="B42" s="14" t="s">
        <v>19</v>
      </c>
      <c r="C42" s="14" t="s">
        <v>19</v>
      </c>
      <c r="D42" s="14" t="s">
        <v>19</v>
      </c>
      <c r="E42" s="14" t="s">
        <v>19</v>
      </c>
      <c r="F42" s="72"/>
      <c r="G42" s="72"/>
      <c r="H42" s="72"/>
      <c r="I42" s="72"/>
      <c r="J42" s="72"/>
      <c r="K42" s="72"/>
      <c r="L42" s="14" t="s">
        <v>245</v>
      </c>
      <c r="M42" s="72">
        <f>0.05*(H41+100)/100*(I41+100)/100*(J41+100)/100</f>
        <v>0.05</v>
      </c>
      <c r="N42" s="72">
        <f>F41*M42</f>
        <v>5.75</v>
      </c>
      <c r="O42" s="14" t="s">
        <v>313</v>
      </c>
      <c r="P42" s="14" t="s">
        <v>320</v>
      </c>
      <c r="Q42" s="135" t="s">
        <v>150</v>
      </c>
      <c r="R42" s="135" t="s">
        <v>807</v>
      </c>
      <c r="S42">
        <v>0.05</v>
      </c>
      <c r="T42" s="135" t="s">
        <v>889</v>
      </c>
      <c r="W42">
        <f>N42</f>
        <v>5.75</v>
      </c>
    </row>
    <row r="43" spans="1:23" ht="30" customHeight="1">
      <c r="A43" s="14" t="s">
        <v>793</v>
      </c>
      <c r="B43" s="14" t="s">
        <v>226</v>
      </c>
      <c r="C43" s="14" t="s">
        <v>227</v>
      </c>
      <c r="D43" s="14" t="s">
        <v>204</v>
      </c>
      <c r="E43" s="14" t="s">
        <v>968</v>
      </c>
      <c r="F43" s="72">
        <v>54</v>
      </c>
      <c r="G43" s="72">
        <v>0</v>
      </c>
      <c r="H43" s="72"/>
      <c r="I43" s="72"/>
      <c r="J43" s="72"/>
      <c r="K43" s="72">
        <v>54</v>
      </c>
      <c r="L43" s="14" t="s">
        <v>242</v>
      </c>
      <c r="M43" s="72">
        <f>0.037*(H43+100)/100*(I43+100)/100*(J43+100)/100</f>
        <v>3.6999999999999998E-2</v>
      </c>
      <c r="N43" s="72">
        <f>F43*M43</f>
        <v>1.998</v>
      </c>
      <c r="O43" s="14" t="s">
        <v>311</v>
      </c>
      <c r="P43" s="14" t="s">
        <v>321</v>
      </c>
      <c r="Q43" s="135" t="s">
        <v>150</v>
      </c>
      <c r="R43" s="135" t="s">
        <v>805</v>
      </c>
      <c r="S43">
        <v>3.6999999999999998E-2</v>
      </c>
      <c r="T43" s="135" t="s">
        <v>934</v>
      </c>
      <c r="V43">
        <f>N43</f>
        <v>1.998</v>
      </c>
    </row>
    <row r="44" spans="1:23" ht="30" customHeight="1">
      <c r="A44" s="14" t="s">
        <v>19</v>
      </c>
      <c r="B44" s="14" t="s">
        <v>19</v>
      </c>
      <c r="C44" s="14" t="s">
        <v>19</v>
      </c>
      <c r="D44" s="14" t="s">
        <v>19</v>
      </c>
      <c r="E44" s="14" t="s">
        <v>19</v>
      </c>
      <c r="F44" s="72"/>
      <c r="G44" s="72"/>
      <c r="H44" s="72"/>
      <c r="I44" s="72"/>
      <c r="J44" s="72"/>
      <c r="K44" s="72"/>
      <c r="L44" s="14" t="s">
        <v>245</v>
      </c>
      <c r="M44" s="72">
        <f>0.092*(H43+100)/100*(I43+100)/100*(J43+100)/100</f>
        <v>9.1999999999999998E-2</v>
      </c>
      <c r="N44" s="72">
        <f>F43*M44</f>
        <v>4.968</v>
      </c>
      <c r="O44" s="14" t="s">
        <v>313</v>
      </c>
      <c r="P44" s="14" t="s">
        <v>322</v>
      </c>
      <c r="Q44" s="135" t="s">
        <v>150</v>
      </c>
      <c r="R44" s="135" t="s">
        <v>807</v>
      </c>
      <c r="S44">
        <v>9.1999999999999998E-2</v>
      </c>
      <c r="T44" s="135" t="s">
        <v>934</v>
      </c>
      <c r="W44">
        <f>N44</f>
        <v>4.968</v>
      </c>
    </row>
    <row r="45" spans="1:23" ht="30" customHeight="1">
      <c r="A45" s="14" t="s">
        <v>795</v>
      </c>
      <c r="B45" s="14" t="s">
        <v>226</v>
      </c>
      <c r="C45" s="14" t="s">
        <v>228</v>
      </c>
      <c r="D45" s="14" t="s">
        <v>204</v>
      </c>
      <c r="E45" s="14" t="s">
        <v>968</v>
      </c>
      <c r="F45" s="72">
        <v>2</v>
      </c>
      <c r="G45" s="72">
        <v>0</v>
      </c>
      <c r="H45" s="72"/>
      <c r="I45" s="72"/>
      <c r="J45" s="72"/>
      <c r="K45" s="72">
        <v>2</v>
      </c>
      <c r="L45" s="14" t="s">
        <v>242</v>
      </c>
      <c r="M45" s="72">
        <f>0.037*(H45+100)/100*(I45+100)/100*(J45+100)/100</f>
        <v>3.6999999999999998E-2</v>
      </c>
      <c r="N45" s="72">
        <f>F45*M45</f>
        <v>7.3999999999999996E-2</v>
      </c>
      <c r="O45" s="14" t="s">
        <v>311</v>
      </c>
      <c r="P45" s="14" t="s">
        <v>321</v>
      </c>
      <c r="Q45" s="135" t="s">
        <v>150</v>
      </c>
      <c r="R45" s="135" t="s">
        <v>805</v>
      </c>
      <c r="S45">
        <v>3.6999999999999998E-2</v>
      </c>
      <c r="T45" s="135" t="s">
        <v>935</v>
      </c>
      <c r="V45">
        <f>N45</f>
        <v>7.3999999999999996E-2</v>
      </c>
    </row>
    <row r="46" spans="1:23" ht="30" customHeight="1">
      <c r="A46" s="14" t="s">
        <v>19</v>
      </c>
      <c r="B46" s="14" t="s">
        <v>19</v>
      </c>
      <c r="C46" s="14" t="s">
        <v>19</v>
      </c>
      <c r="D46" s="14" t="s">
        <v>19</v>
      </c>
      <c r="E46" s="14" t="s">
        <v>19</v>
      </c>
      <c r="F46" s="72"/>
      <c r="G46" s="72"/>
      <c r="H46" s="72"/>
      <c r="I46" s="72"/>
      <c r="J46" s="72"/>
      <c r="K46" s="72"/>
      <c r="L46" s="14" t="s">
        <v>245</v>
      </c>
      <c r="M46" s="72">
        <f>0.092*(H45+100)/100*(I45+100)/100*(J45+100)/100</f>
        <v>9.1999999999999998E-2</v>
      </c>
      <c r="N46" s="72">
        <f>F45*M46</f>
        <v>0.184</v>
      </c>
      <c r="O46" s="14" t="s">
        <v>313</v>
      </c>
      <c r="P46" s="14" t="s">
        <v>322</v>
      </c>
      <c r="Q46" s="135" t="s">
        <v>150</v>
      </c>
      <c r="R46" s="135" t="s">
        <v>807</v>
      </c>
      <c r="S46">
        <v>9.1999999999999998E-2</v>
      </c>
      <c r="T46" s="135" t="s">
        <v>935</v>
      </c>
      <c r="W46">
        <f>N46</f>
        <v>0.184</v>
      </c>
    </row>
    <row r="47" spans="1:23" ht="30" customHeight="1">
      <c r="A47" s="14" t="s">
        <v>797</v>
      </c>
      <c r="B47" s="14" t="s">
        <v>229</v>
      </c>
      <c r="C47" s="14" t="s">
        <v>230</v>
      </c>
      <c r="D47" s="14" t="s">
        <v>204</v>
      </c>
      <c r="E47" s="14" t="s">
        <v>323</v>
      </c>
      <c r="F47" s="72">
        <v>56</v>
      </c>
      <c r="G47" s="72">
        <v>0</v>
      </c>
      <c r="H47" s="72">
        <v>0</v>
      </c>
      <c r="I47" s="72">
        <v>0</v>
      </c>
      <c r="J47" s="72">
        <v>0</v>
      </c>
      <c r="K47" s="72">
        <v>56</v>
      </c>
      <c r="L47" s="14" t="s">
        <v>242</v>
      </c>
      <c r="M47" s="72">
        <f>0.029*(H47+100)/100*(I47+100)/100*(J47+100)/100</f>
        <v>2.9000000000000005E-2</v>
      </c>
      <c r="N47" s="72">
        <f>F47*M47</f>
        <v>1.6240000000000003</v>
      </c>
      <c r="O47" s="14" t="s">
        <v>311</v>
      </c>
      <c r="P47" s="14" t="s">
        <v>324</v>
      </c>
      <c r="Q47" s="135" t="s">
        <v>150</v>
      </c>
      <c r="R47" s="135" t="s">
        <v>805</v>
      </c>
      <c r="S47">
        <v>2.9000000000000001E-2</v>
      </c>
      <c r="T47" s="135" t="s">
        <v>936</v>
      </c>
      <c r="V47">
        <f>N47</f>
        <v>1.6240000000000003</v>
      </c>
    </row>
    <row r="48" spans="1:23" ht="30" customHeight="1">
      <c r="A48" s="14" t="s">
        <v>19</v>
      </c>
      <c r="B48" s="14" t="s">
        <v>19</v>
      </c>
      <c r="C48" s="14" t="s">
        <v>19</v>
      </c>
      <c r="D48" s="14" t="s">
        <v>19</v>
      </c>
      <c r="E48" s="14" t="s">
        <v>19</v>
      </c>
      <c r="F48" s="72"/>
      <c r="G48" s="72"/>
      <c r="H48" s="72"/>
      <c r="I48" s="72"/>
      <c r="J48" s="72"/>
      <c r="K48" s="72"/>
      <c r="L48" s="14" t="s">
        <v>245</v>
      </c>
      <c r="M48" s="72">
        <f>0.046*(H47+100)/100*(I47+100)/100*(J47+100)/100</f>
        <v>4.5999999999999999E-2</v>
      </c>
      <c r="N48" s="72">
        <f>F47*M48</f>
        <v>2.5760000000000001</v>
      </c>
      <c r="O48" s="14" t="s">
        <v>313</v>
      </c>
      <c r="P48" s="14" t="s">
        <v>325</v>
      </c>
      <c r="Q48" s="135" t="s">
        <v>150</v>
      </c>
      <c r="R48" s="135" t="s">
        <v>807</v>
      </c>
      <c r="S48">
        <v>4.5999999999999999E-2</v>
      </c>
      <c r="T48" s="135" t="s">
        <v>936</v>
      </c>
      <c r="W48">
        <f>N48</f>
        <v>2.5760000000000001</v>
      </c>
    </row>
    <row r="49" spans="1:20" ht="30" customHeight="1">
      <c r="A49" s="14" t="s">
        <v>805</v>
      </c>
      <c r="B49" s="14" t="s">
        <v>242</v>
      </c>
      <c r="C49" s="14" t="s">
        <v>243</v>
      </c>
      <c r="D49" s="14" t="s">
        <v>244</v>
      </c>
      <c r="E49" s="14" t="s">
        <v>19</v>
      </c>
      <c r="F49" s="72">
        <f>SUM(V31:V48)</f>
        <v>8.1980000000000004</v>
      </c>
      <c r="G49" s="72"/>
      <c r="H49" s="72"/>
      <c r="I49" s="72"/>
      <c r="J49" s="72"/>
      <c r="K49" s="72">
        <f>IF(TRUNC(F49*[1]공량설정!B8/100, [1]공량설정!C9) = 0, 1, TRUNC(F49*[1]공량설정!B8/100, [1]공량설정!C9))</f>
        <v>8</v>
      </c>
      <c r="L49" s="14" t="s">
        <v>19</v>
      </c>
      <c r="M49" s="72"/>
      <c r="N49" s="72"/>
      <c r="O49" s="72" t="s">
        <v>311</v>
      </c>
      <c r="P49" s="14" t="s">
        <v>19</v>
      </c>
      <c r="Q49" s="135" t="s">
        <v>150</v>
      </c>
      <c r="R49" s="135" t="s">
        <v>19</v>
      </c>
      <c r="T49" s="135" t="s">
        <v>957</v>
      </c>
    </row>
    <row r="50" spans="1:20" ht="30" customHeight="1">
      <c r="A50" s="14" t="s">
        <v>807</v>
      </c>
      <c r="B50" s="14" t="s">
        <v>245</v>
      </c>
      <c r="C50" s="14" t="s">
        <v>243</v>
      </c>
      <c r="D50" s="14" t="s">
        <v>244</v>
      </c>
      <c r="E50" s="14" t="s">
        <v>19</v>
      </c>
      <c r="F50" s="72">
        <f>SUM(W31:W48)</f>
        <v>21.109000000000002</v>
      </c>
      <c r="G50" s="72"/>
      <c r="H50" s="72"/>
      <c r="I50" s="72"/>
      <c r="J50" s="72"/>
      <c r="K50" s="72">
        <f>IF(TRUNC(F50*[1]공량설정!B8/100, [1]공량설정!C10) = 0, 1, TRUNC(F50*[1]공량설정!B8/100, [1]공량설정!C10))</f>
        <v>21</v>
      </c>
      <c r="L50" s="14" t="s">
        <v>19</v>
      </c>
      <c r="M50" s="72"/>
      <c r="N50" s="72"/>
      <c r="O50" s="72" t="s">
        <v>313</v>
      </c>
      <c r="P50" s="14" t="s">
        <v>19</v>
      </c>
      <c r="Q50" s="135" t="s">
        <v>150</v>
      </c>
      <c r="R50" s="135" t="s">
        <v>19</v>
      </c>
      <c r="T50" s="135" t="s">
        <v>958</v>
      </c>
    </row>
    <row r="51" spans="1:20" ht="30" customHeight="1">
      <c r="A51" s="72"/>
      <c r="B51" s="168" t="s">
        <v>667</v>
      </c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</row>
  </sheetData>
  <mergeCells count="6">
    <mergeCell ref="B51:P51"/>
    <mergeCell ref="A1:P1"/>
    <mergeCell ref="A2:P2"/>
    <mergeCell ref="B4:P4"/>
    <mergeCell ref="B13:P13"/>
    <mergeCell ref="B30:P30"/>
  </mergeCells>
  <phoneticPr fontId="1" type="noConversion"/>
  <pageMargins left="0.78740157480314954" right="0" top="0.39370078740157477" bottom="0.39370078740157477" header="0" footer="0"/>
  <pageSetup paperSize="9" scale="57" fitToHeight="0" orientation="landscape" r:id="rId1"/>
  <rowBreaks count="1" manualBreakCount="1">
    <brk id="29" max="1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36"/>
  <sheetViews>
    <sheetView view="pageBreakPreview" topLeftCell="B1" zoomScale="60" zoomScaleNormal="100" workbookViewId="0">
      <selection activeCell="B3" sqref="B3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>
      <c r="A1" s="64"/>
      <c r="B1" s="63" t="s">
        <v>332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4" ht="30" customHeight="1">
      <c r="A2" s="73"/>
      <c r="B2" s="74" t="s">
        <v>1281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7"/>
    </row>
    <row r="3" spans="1:14" ht="30" customHeight="1">
      <c r="A3" s="136" t="s">
        <v>296</v>
      </c>
      <c r="B3" s="136" t="s">
        <v>1</v>
      </c>
      <c r="C3" s="136" t="s">
        <v>2</v>
      </c>
      <c r="D3" s="136" t="s">
        <v>3</v>
      </c>
      <c r="E3" s="136" t="s">
        <v>333</v>
      </c>
      <c r="F3" s="136" t="s">
        <v>334</v>
      </c>
      <c r="G3" s="136" t="s">
        <v>335</v>
      </c>
      <c r="H3" s="136" t="s">
        <v>336</v>
      </c>
      <c r="I3" s="136" t="s">
        <v>307</v>
      </c>
      <c r="J3" s="136" t="s">
        <v>42</v>
      </c>
      <c r="K3" s="136" t="s">
        <v>337</v>
      </c>
      <c r="L3" s="136" t="s">
        <v>299</v>
      </c>
      <c r="M3" s="136" t="s">
        <v>338</v>
      </c>
      <c r="N3" s="135" t="s">
        <v>339</v>
      </c>
    </row>
    <row r="4" spans="1:14" ht="30" customHeight="1">
      <c r="A4" s="138" t="s">
        <v>801</v>
      </c>
      <c r="B4" s="138" t="s">
        <v>239</v>
      </c>
      <c r="C4" s="138" t="s">
        <v>240</v>
      </c>
      <c r="D4" s="138" t="s">
        <v>184</v>
      </c>
      <c r="E4" s="75">
        <f>'일위대가-MF'!F8</f>
        <v>0</v>
      </c>
      <c r="F4" s="75">
        <f>'일위대가-MF'!H8</f>
        <v>0</v>
      </c>
      <c r="G4" s="75">
        <f>'일위대가-MF'!J8</f>
        <v>0</v>
      </c>
      <c r="H4" s="75">
        <f t="shared" ref="H4:H36" si="0">E4+F4+G4</f>
        <v>0</v>
      </c>
      <c r="I4" s="138" t="s">
        <v>195</v>
      </c>
      <c r="J4" s="138" t="s">
        <v>19</v>
      </c>
      <c r="K4" s="138" t="s">
        <v>19</v>
      </c>
      <c r="L4" s="138" t="s">
        <v>19</v>
      </c>
      <c r="M4" s="138" t="s">
        <v>19</v>
      </c>
      <c r="N4" s="69" t="s">
        <v>19</v>
      </c>
    </row>
    <row r="5" spans="1:14" ht="30" customHeight="1">
      <c r="A5" s="138" t="s">
        <v>803</v>
      </c>
      <c r="B5" s="138" t="s">
        <v>752</v>
      </c>
      <c r="C5" s="138" t="s">
        <v>19</v>
      </c>
      <c r="D5" s="138" t="s">
        <v>291</v>
      </c>
      <c r="E5" s="75">
        <f>'일위대가-MF'!F14</f>
        <v>0</v>
      </c>
      <c r="F5" s="75">
        <f>'일위대가-MF'!H14</f>
        <v>0</v>
      </c>
      <c r="G5" s="75">
        <f>'일위대가-MF'!J14</f>
        <v>0</v>
      </c>
      <c r="H5" s="75">
        <f t="shared" si="0"/>
        <v>0</v>
      </c>
      <c r="I5" s="138" t="s">
        <v>197</v>
      </c>
      <c r="J5" s="138" t="s">
        <v>19</v>
      </c>
      <c r="K5" s="138" t="s">
        <v>19</v>
      </c>
      <c r="L5" s="138" t="s">
        <v>19</v>
      </c>
      <c r="M5" s="138" t="s">
        <v>19</v>
      </c>
      <c r="N5" s="69" t="s">
        <v>19</v>
      </c>
    </row>
    <row r="6" spans="1:14" ht="30" customHeight="1">
      <c r="A6" s="138" t="s">
        <v>820</v>
      </c>
      <c r="B6" s="138" t="s">
        <v>193</v>
      </c>
      <c r="C6" s="138" t="s">
        <v>194</v>
      </c>
      <c r="D6" s="138" t="s">
        <v>184</v>
      </c>
      <c r="E6" s="75">
        <f>'일위대가-MF'!F22</f>
        <v>0</v>
      </c>
      <c r="F6" s="75">
        <f>'일위대가-MF'!H22</f>
        <v>0</v>
      </c>
      <c r="G6" s="75">
        <f>'일위대가-MF'!J22</f>
        <v>0</v>
      </c>
      <c r="H6" s="75">
        <f t="shared" si="0"/>
        <v>0</v>
      </c>
      <c r="I6" s="138" t="s">
        <v>199</v>
      </c>
      <c r="J6" s="138" t="s">
        <v>19</v>
      </c>
      <c r="K6" s="138" t="s">
        <v>19</v>
      </c>
      <c r="L6" s="138" t="s">
        <v>19</v>
      </c>
      <c r="M6" s="138" t="s">
        <v>19</v>
      </c>
      <c r="N6" s="69" t="s">
        <v>19</v>
      </c>
    </row>
    <row r="7" spans="1:14" ht="30" customHeight="1">
      <c r="A7" s="138" t="s">
        <v>822</v>
      </c>
      <c r="B7" s="138" t="s">
        <v>193</v>
      </c>
      <c r="C7" s="138" t="s">
        <v>196</v>
      </c>
      <c r="D7" s="138" t="s">
        <v>184</v>
      </c>
      <c r="E7" s="75">
        <f>'일위대가-MF'!F30</f>
        <v>0</v>
      </c>
      <c r="F7" s="75">
        <f>'일위대가-MF'!H30</f>
        <v>0</v>
      </c>
      <c r="G7" s="75">
        <f>'일위대가-MF'!J30</f>
        <v>0</v>
      </c>
      <c r="H7" s="75">
        <f t="shared" si="0"/>
        <v>0</v>
      </c>
      <c r="I7" s="138" t="s">
        <v>201</v>
      </c>
      <c r="J7" s="138" t="s">
        <v>19</v>
      </c>
      <c r="K7" s="138" t="s">
        <v>19</v>
      </c>
      <c r="L7" s="138" t="s">
        <v>19</v>
      </c>
      <c r="M7" s="138" t="s">
        <v>19</v>
      </c>
      <c r="N7" s="69" t="s">
        <v>19</v>
      </c>
    </row>
    <row r="8" spans="1:14" ht="30" customHeight="1">
      <c r="A8" s="138" t="s">
        <v>824</v>
      </c>
      <c r="B8" s="138" t="s">
        <v>193</v>
      </c>
      <c r="C8" s="138" t="s">
        <v>198</v>
      </c>
      <c r="D8" s="138" t="s">
        <v>184</v>
      </c>
      <c r="E8" s="75">
        <f>'일위대가-MF'!F38</f>
        <v>0</v>
      </c>
      <c r="F8" s="75">
        <f>'일위대가-MF'!H38</f>
        <v>0</v>
      </c>
      <c r="G8" s="75">
        <f>'일위대가-MF'!J38</f>
        <v>0</v>
      </c>
      <c r="H8" s="75">
        <f t="shared" si="0"/>
        <v>0</v>
      </c>
      <c r="I8" s="138" t="s">
        <v>219</v>
      </c>
      <c r="J8" s="138" t="s">
        <v>19</v>
      </c>
      <c r="K8" s="138" t="s">
        <v>19</v>
      </c>
      <c r="L8" s="138" t="s">
        <v>19</v>
      </c>
      <c r="M8" s="138" t="s">
        <v>19</v>
      </c>
      <c r="N8" s="69" t="s">
        <v>19</v>
      </c>
    </row>
    <row r="9" spans="1:14" ht="30" customHeight="1">
      <c r="A9" s="138" t="s">
        <v>826</v>
      </c>
      <c r="B9" s="138" t="s">
        <v>193</v>
      </c>
      <c r="C9" s="138" t="s">
        <v>200</v>
      </c>
      <c r="D9" s="138" t="s">
        <v>184</v>
      </c>
      <c r="E9" s="75">
        <f>'일위대가-MF'!F46</f>
        <v>0</v>
      </c>
      <c r="F9" s="75">
        <f>'일위대가-MF'!H46</f>
        <v>0</v>
      </c>
      <c r="G9" s="75">
        <f>'일위대가-MF'!J46</f>
        <v>0</v>
      </c>
      <c r="H9" s="75">
        <f t="shared" si="0"/>
        <v>0</v>
      </c>
      <c r="I9" s="138" t="s">
        <v>221</v>
      </c>
      <c r="J9" s="138" t="s">
        <v>19</v>
      </c>
      <c r="K9" s="138" t="s">
        <v>19</v>
      </c>
      <c r="L9" s="138" t="s">
        <v>19</v>
      </c>
      <c r="M9" s="138" t="s">
        <v>19</v>
      </c>
      <c r="N9" s="69" t="s">
        <v>19</v>
      </c>
    </row>
    <row r="10" spans="1:14" ht="30" customHeight="1">
      <c r="A10" s="138" t="s">
        <v>854</v>
      </c>
      <c r="B10" s="138" t="s">
        <v>216</v>
      </c>
      <c r="C10" s="138" t="s">
        <v>217</v>
      </c>
      <c r="D10" s="138" t="s">
        <v>218</v>
      </c>
      <c r="E10" s="75">
        <f>'일위대가-MF'!F52</f>
        <v>0</v>
      </c>
      <c r="F10" s="75">
        <f>'일위대가-MF'!H52</f>
        <v>0</v>
      </c>
      <c r="G10" s="75">
        <f>'일위대가-MF'!J52</f>
        <v>0</v>
      </c>
      <c r="H10" s="75">
        <f t="shared" si="0"/>
        <v>0</v>
      </c>
      <c r="I10" s="138" t="s">
        <v>223</v>
      </c>
      <c r="J10" s="138" t="s">
        <v>19</v>
      </c>
      <c r="K10" s="138" t="s">
        <v>19</v>
      </c>
      <c r="L10" s="138" t="s">
        <v>19</v>
      </c>
      <c r="M10" s="138" t="s">
        <v>19</v>
      </c>
      <c r="N10" s="69" t="s">
        <v>19</v>
      </c>
    </row>
    <row r="11" spans="1:14" ht="30" customHeight="1">
      <c r="A11" s="138" t="s">
        <v>856</v>
      </c>
      <c r="B11" s="138" t="s">
        <v>216</v>
      </c>
      <c r="C11" s="138" t="s">
        <v>220</v>
      </c>
      <c r="D11" s="138" t="s">
        <v>218</v>
      </c>
      <c r="E11" s="75">
        <f>'일위대가-MF'!F58</f>
        <v>0</v>
      </c>
      <c r="F11" s="75">
        <f>'일위대가-MF'!H58</f>
        <v>0</v>
      </c>
      <c r="G11" s="75">
        <f>'일위대가-MF'!J58</f>
        <v>0</v>
      </c>
      <c r="H11" s="75">
        <f t="shared" si="0"/>
        <v>0</v>
      </c>
      <c r="I11" s="138" t="s">
        <v>225</v>
      </c>
      <c r="J11" s="138" t="s">
        <v>19</v>
      </c>
      <c r="K11" s="138" t="s">
        <v>19</v>
      </c>
      <c r="L11" s="138" t="s">
        <v>19</v>
      </c>
      <c r="M11" s="138" t="s">
        <v>19</v>
      </c>
      <c r="N11" s="69" t="s">
        <v>19</v>
      </c>
    </row>
    <row r="12" spans="1:14" ht="30" customHeight="1">
      <c r="A12" s="138" t="s">
        <v>858</v>
      </c>
      <c r="B12" s="138" t="s">
        <v>216</v>
      </c>
      <c r="C12" s="138" t="s">
        <v>222</v>
      </c>
      <c r="D12" s="138" t="s">
        <v>218</v>
      </c>
      <c r="E12" s="75">
        <f>'일위대가-MF'!F64</f>
        <v>0</v>
      </c>
      <c r="F12" s="75">
        <f>'일위대가-MF'!H64</f>
        <v>0</v>
      </c>
      <c r="G12" s="75">
        <f>'일위대가-MF'!J64</f>
        <v>0</v>
      </c>
      <c r="H12" s="75">
        <f t="shared" si="0"/>
        <v>0</v>
      </c>
      <c r="I12" s="138" t="s">
        <v>235</v>
      </c>
      <c r="J12" s="138" t="s">
        <v>19</v>
      </c>
      <c r="K12" s="138" t="s">
        <v>19</v>
      </c>
      <c r="L12" s="138" t="s">
        <v>19</v>
      </c>
      <c r="M12" s="138" t="s">
        <v>19</v>
      </c>
      <c r="N12" s="69" t="s">
        <v>19</v>
      </c>
    </row>
    <row r="13" spans="1:14" ht="30" customHeight="1">
      <c r="A13" s="138" t="s">
        <v>860</v>
      </c>
      <c r="B13" s="138" t="s">
        <v>216</v>
      </c>
      <c r="C13" s="138" t="s">
        <v>224</v>
      </c>
      <c r="D13" s="138" t="s">
        <v>218</v>
      </c>
      <c r="E13" s="75">
        <f>'일위대가-MF'!F70</f>
        <v>0</v>
      </c>
      <c r="F13" s="75">
        <f>'일위대가-MF'!H70</f>
        <v>0</v>
      </c>
      <c r="G13" s="75">
        <f>'일위대가-MF'!J70</f>
        <v>0</v>
      </c>
      <c r="H13" s="75">
        <f t="shared" si="0"/>
        <v>0</v>
      </c>
      <c r="I13" s="138" t="s">
        <v>236</v>
      </c>
      <c r="J13" s="138" t="s">
        <v>19</v>
      </c>
      <c r="K13" s="138" t="s">
        <v>19</v>
      </c>
      <c r="L13" s="138" t="s">
        <v>19</v>
      </c>
      <c r="M13" s="138" t="s">
        <v>19</v>
      </c>
      <c r="N13" s="69" t="s">
        <v>19</v>
      </c>
    </row>
    <row r="14" spans="1:14" ht="30" customHeight="1">
      <c r="A14" s="138" t="s">
        <v>868</v>
      </c>
      <c r="B14" s="138" t="s">
        <v>234</v>
      </c>
      <c r="C14" s="138" t="s">
        <v>183</v>
      </c>
      <c r="D14" s="138" t="s">
        <v>184</v>
      </c>
      <c r="E14" s="75">
        <f>'일위대가-MF'!F76</f>
        <v>0</v>
      </c>
      <c r="F14" s="75">
        <f>'일위대가-MF'!H76</f>
        <v>0</v>
      </c>
      <c r="G14" s="75">
        <f>'일위대가-MF'!J76</f>
        <v>0</v>
      </c>
      <c r="H14" s="75">
        <f t="shared" si="0"/>
        <v>0</v>
      </c>
      <c r="I14" s="138" t="s">
        <v>237</v>
      </c>
      <c r="J14" s="138" t="s">
        <v>19</v>
      </c>
      <c r="K14" s="138" t="s">
        <v>19</v>
      </c>
      <c r="L14" s="138" t="s">
        <v>19</v>
      </c>
      <c r="M14" s="138" t="s">
        <v>19</v>
      </c>
      <c r="N14" s="69" t="s">
        <v>19</v>
      </c>
    </row>
    <row r="15" spans="1:14" ht="30" customHeight="1">
      <c r="A15" s="138" t="s">
        <v>870</v>
      </c>
      <c r="B15" s="138" t="s">
        <v>234</v>
      </c>
      <c r="C15" s="138" t="s">
        <v>187</v>
      </c>
      <c r="D15" s="138" t="s">
        <v>184</v>
      </c>
      <c r="E15" s="75">
        <f>'일위대가-MF'!F82</f>
        <v>0</v>
      </c>
      <c r="F15" s="75">
        <f>'일위대가-MF'!H82</f>
        <v>0</v>
      </c>
      <c r="G15" s="75">
        <f>'일위대가-MF'!J82</f>
        <v>0</v>
      </c>
      <c r="H15" s="75">
        <f t="shared" si="0"/>
        <v>0</v>
      </c>
      <c r="I15" s="138" t="s">
        <v>238</v>
      </c>
      <c r="J15" s="138" t="s">
        <v>19</v>
      </c>
      <c r="K15" s="138" t="s">
        <v>19</v>
      </c>
      <c r="L15" s="138" t="s">
        <v>19</v>
      </c>
      <c r="M15" s="138" t="s">
        <v>19</v>
      </c>
      <c r="N15" s="69" t="s">
        <v>19</v>
      </c>
    </row>
    <row r="16" spans="1:14" ht="30" customHeight="1">
      <c r="A16" s="138" t="s">
        <v>872</v>
      </c>
      <c r="B16" s="138" t="s">
        <v>234</v>
      </c>
      <c r="C16" s="138" t="s">
        <v>188</v>
      </c>
      <c r="D16" s="138" t="s">
        <v>184</v>
      </c>
      <c r="E16" s="75">
        <f>'일위대가-MF'!F88</f>
        <v>0</v>
      </c>
      <c r="F16" s="75">
        <f>'일위대가-MF'!H88</f>
        <v>0</v>
      </c>
      <c r="G16" s="75">
        <f>'일위대가-MF'!J88</f>
        <v>0</v>
      </c>
      <c r="H16" s="75">
        <f t="shared" si="0"/>
        <v>0</v>
      </c>
      <c r="I16" s="138" t="s">
        <v>241</v>
      </c>
      <c r="J16" s="138" t="s">
        <v>19</v>
      </c>
      <c r="K16" s="138" t="s">
        <v>19</v>
      </c>
      <c r="L16" s="138" t="s">
        <v>19</v>
      </c>
      <c r="M16" s="138" t="s">
        <v>19</v>
      </c>
      <c r="N16" s="69" t="s">
        <v>19</v>
      </c>
    </row>
    <row r="17" spans="1:14" ht="30" customHeight="1">
      <c r="A17" s="138" t="s">
        <v>874</v>
      </c>
      <c r="B17" s="138" t="s">
        <v>234</v>
      </c>
      <c r="C17" s="138" t="s">
        <v>189</v>
      </c>
      <c r="D17" s="138" t="s">
        <v>184</v>
      </c>
      <c r="E17" s="75">
        <f>'일위대가-MF'!F94</f>
        <v>0</v>
      </c>
      <c r="F17" s="75">
        <f>'일위대가-MF'!H94</f>
        <v>0</v>
      </c>
      <c r="G17" s="75">
        <f>'일위대가-MF'!J94</f>
        <v>0</v>
      </c>
      <c r="H17" s="75">
        <f t="shared" si="0"/>
        <v>0</v>
      </c>
      <c r="I17" s="138" t="s">
        <v>255</v>
      </c>
      <c r="J17" s="138" t="s">
        <v>19</v>
      </c>
      <c r="K17" s="138" t="s">
        <v>19</v>
      </c>
      <c r="L17" s="138" t="s">
        <v>19</v>
      </c>
      <c r="M17" s="138" t="s">
        <v>19</v>
      </c>
      <c r="N17" s="69" t="s">
        <v>19</v>
      </c>
    </row>
    <row r="18" spans="1:14" ht="30" customHeight="1">
      <c r="A18" s="138" t="s">
        <v>891</v>
      </c>
      <c r="B18" s="138" t="s">
        <v>193</v>
      </c>
      <c r="C18" s="138" t="s">
        <v>254</v>
      </c>
      <c r="D18" s="138" t="s">
        <v>184</v>
      </c>
      <c r="E18" s="75">
        <f>'일위대가-MF'!F102</f>
        <v>0</v>
      </c>
      <c r="F18" s="75">
        <f>'일위대가-MF'!H102</f>
        <v>0</v>
      </c>
      <c r="G18" s="75">
        <f>'일위대가-MF'!J102</f>
        <v>0</v>
      </c>
      <c r="H18" s="75">
        <f t="shared" si="0"/>
        <v>0</v>
      </c>
      <c r="I18" s="138" t="s">
        <v>257</v>
      </c>
      <c r="J18" s="138" t="s">
        <v>19</v>
      </c>
      <c r="K18" s="138" t="s">
        <v>19</v>
      </c>
      <c r="L18" s="138" t="s">
        <v>19</v>
      </c>
      <c r="M18" s="138" t="s">
        <v>19</v>
      </c>
      <c r="N18" s="69" t="s">
        <v>19</v>
      </c>
    </row>
    <row r="19" spans="1:14" ht="30" customHeight="1">
      <c r="A19" s="138" t="s">
        <v>893</v>
      </c>
      <c r="B19" s="138" t="s">
        <v>193</v>
      </c>
      <c r="C19" s="138" t="s">
        <v>256</v>
      </c>
      <c r="D19" s="138" t="s">
        <v>184</v>
      </c>
      <c r="E19" s="75">
        <f>'일위대가-MF'!F110</f>
        <v>0</v>
      </c>
      <c r="F19" s="75">
        <f>'일위대가-MF'!H110</f>
        <v>0</v>
      </c>
      <c r="G19" s="75">
        <f>'일위대가-MF'!J110</f>
        <v>0</v>
      </c>
      <c r="H19" s="75">
        <f t="shared" si="0"/>
        <v>0</v>
      </c>
      <c r="I19" s="138" t="s">
        <v>265</v>
      </c>
      <c r="J19" s="138" t="s">
        <v>19</v>
      </c>
      <c r="K19" s="138" t="s">
        <v>19</v>
      </c>
      <c r="L19" s="138" t="s">
        <v>19</v>
      </c>
      <c r="M19" s="138" t="s">
        <v>19</v>
      </c>
      <c r="N19" s="69" t="s">
        <v>19</v>
      </c>
    </row>
    <row r="20" spans="1:14" ht="30" customHeight="1">
      <c r="A20" s="138" t="s">
        <v>920</v>
      </c>
      <c r="B20" s="138" t="s">
        <v>263</v>
      </c>
      <c r="C20" s="138" t="s">
        <v>264</v>
      </c>
      <c r="D20" s="138" t="s">
        <v>218</v>
      </c>
      <c r="E20" s="75">
        <f>'일위대가-MF'!F115</f>
        <v>0</v>
      </c>
      <c r="F20" s="75">
        <f>'일위대가-MF'!H115</f>
        <v>0</v>
      </c>
      <c r="G20" s="75">
        <f>'일위대가-MF'!J115</f>
        <v>0</v>
      </c>
      <c r="H20" s="75">
        <f t="shared" si="0"/>
        <v>0</v>
      </c>
      <c r="I20" s="138" t="s">
        <v>267</v>
      </c>
      <c r="J20" s="138" t="s">
        <v>19</v>
      </c>
      <c r="K20" s="138" t="s">
        <v>19</v>
      </c>
      <c r="L20" s="138" t="s">
        <v>19</v>
      </c>
      <c r="M20" s="138" t="s">
        <v>19</v>
      </c>
      <c r="N20" s="69" t="s">
        <v>19</v>
      </c>
    </row>
    <row r="21" spans="1:14" ht="30" customHeight="1">
      <c r="A21" s="138" t="s">
        <v>922</v>
      </c>
      <c r="B21" s="138" t="s">
        <v>263</v>
      </c>
      <c r="C21" s="138" t="s">
        <v>266</v>
      </c>
      <c r="D21" s="138" t="s">
        <v>218</v>
      </c>
      <c r="E21" s="75">
        <f>'일위대가-MF'!F120</f>
        <v>0</v>
      </c>
      <c r="F21" s="75">
        <f>'일위대가-MF'!H120</f>
        <v>0</v>
      </c>
      <c r="G21" s="75">
        <f>'일위대가-MF'!J120</f>
        <v>0</v>
      </c>
      <c r="H21" s="75">
        <f t="shared" si="0"/>
        <v>0</v>
      </c>
      <c r="I21" s="138" t="s">
        <v>268</v>
      </c>
      <c r="J21" s="138" t="s">
        <v>19</v>
      </c>
      <c r="K21" s="138" t="s">
        <v>19</v>
      </c>
      <c r="L21" s="138" t="s">
        <v>19</v>
      </c>
      <c r="M21" s="138" t="s">
        <v>19</v>
      </c>
      <c r="N21" s="69" t="s">
        <v>19</v>
      </c>
    </row>
    <row r="22" spans="1:14" ht="30" customHeight="1">
      <c r="A22" s="138" t="s">
        <v>924</v>
      </c>
      <c r="B22" s="138" t="s">
        <v>216</v>
      </c>
      <c r="C22" s="138" t="s">
        <v>264</v>
      </c>
      <c r="D22" s="138" t="s">
        <v>218</v>
      </c>
      <c r="E22" s="75">
        <f>'일위대가-MF'!F126</f>
        <v>0</v>
      </c>
      <c r="F22" s="75">
        <f>'일위대가-MF'!H126</f>
        <v>0</v>
      </c>
      <c r="G22" s="75">
        <f>'일위대가-MF'!J126</f>
        <v>0</v>
      </c>
      <c r="H22" s="75">
        <f t="shared" si="0"/>
        <v>0</v>
      </c>
      <c r="I22" s="138" t="s">
        <v>269</v>
      </c>
      <c r="J22" s="138" t="s">
        <v>19</v>
      </c>
      <c r="K22" s="138" t="s">
        <v>19</v>
      </c>
      <c r="L22" s="138" t="s">
        <v>19</v>
      </c>
      <c r="M22" s="138" t="s">
        <v>19</v>
      </c>
      <c r="N22" s="69" t="s">
        <v>19</v>
      </c>
    </row>
    <row r="23" spans="1:14" ht="30" customHeight="1">
      <c r="A23" s="138" t="s">
        <v>926</v>
      </c>
      <c r="B23" s="138" t="s">
        <v>216</v>
      </c>
      <c r="C23" s="138" t="s">
        <v>266</v>
      </c>
      <c r="D23" s="138" t="s">
        <v>218</v>
      </c>
      <c r="E23" s="75">
        <f>'일위대가-MF'!F132</f>
        <v>0</v>
      </c>
      <c r="F23" s="75">
        <f>'일위대가-MF'!H132</f>
        <v>0</v>
      </c>
      <c r="G23" s="75">
        <f>'일위대가-MF'!J132</f>
        <v>0</v>
      </c>
      <c r="H23" s="75">
        <f t="shared" si="0"/>
        <v>0</v>
      </c>
      <c r="I23" s="138" t="s">
        <v>272</v>
      </c>
      <c r="J23" s="138" t="s">
        <v>19</v>
      </c>
      <c r="K23" s="138" t="s">
        <v>19</v>
      </c>
      <c r="L23" s="138" t="s">
        <v>19</v>
      </c>
      <c r="M23" s="138" t="s">
        <v>19</v>
      </c>
      <c r="N23" s="69" t="s">
        <v>19</v>
      </c>
    </row>
    <row r="24" spans="1:14" ht="30" customHeight="1">
      <c r="A24" s="138" t="s">
        <v>932</v>
      </c>
      <c r="B24" s="138" t="s">
        <v>270</v>
      </c>
      <c r="C24" s="138" t="s">
        <v>271</v>
      </c>
      <c r="D24" s="138" t="s">
        <v>218</v>
      </c>
      <c r="E24" s="75">
        <f>'일위대가-MF'!F143</f>
        <v>0</v>
      </c>
      <c r="F24" s="75">
        <f>'일위대가-MF'!H143</f>
        <v>0</v>
      </c>
      <c r="G24" s="75">
        <f>'일위대가-MF'!J143</f>
        <v>0</v>
      </c>
      <c r="H24" s="75">
        <f t="shared" si="0"/>
        <v>0</v>
      </c>
      <c r="I24" s="138" t="s">
        <v>276</v>
      </c>
      <c r="J24" s="138" t="s">
        <v>19</v>
      </c>
      <c r="K24" s="138" t="s">
        <v>19</v>
      </c>
      <c r="L24" s="138" t="s">
        <v>19</v>
      </c>
      <c r="M24" s="138" t="s">
        <v>19</v>
      </c>
      <c r="N24" s="69" t="s">
        <v>19</v>
      </c>
    </row>
    <row r="25" spans="1:14" ht="30" customHeight="1">
      <c r="A25" s="138" t="s">
        <v>939</v>
      </c>
      <c r="B25" s="138" t="s">
        <v>273</v>
      </c>
      <c r="C25" s="138" t="s">
        <v>274</v>
      </c>
      <c r="D25" s="138" t="s">
        <v>275</v>
      </c>
      <c r="E25" s="75">
        <f>'일위대가-MF'!F148</f>
        <v>0</v>
      </c>
      <c r="F25" s="75">
        <f>'일위대가-MF'!H148</f>
        <v>0</v>
      </c>
      <c r="G25" s="75">
        <f>'일위대가-MF'!J148</f>
        <v>0</v>
      </c>
      <c r="H25" s="75">
        <f t="shared" si="0"/>
        <v>0</v>
      </c>
      <c r="I25" s="138" t="s">
        <v>279</v>
      </c>
      <c r="J25" s="138" t="s">
        <v>19</v>
      </c>
      <c r="K25" s="138" t="s">
        <v>19</v>
      </c>
      <c r="L25" s="138" t="s">
        <v>19</v>
      </c>
      <c r="M25" s="138" t="s">
        <v>19</v>
      </c>
      <c r="N25" s="69" t="s">
        <v>19</v>
      </c>
    </row>
    <row r="26" spans="1:14" ht="30" customHeight="1">
      <c r="A26" s="138" t="s">
        <v>941</v>
      </c>
      <c r="B26" s="138" t="s">
        <v>277</v>
      </c>
      <c r="C26" s="138" t="s">
        <v>278</v>
      </c>
      <c r="D26" s="138" t="s">
        <v>184</v>
      </c>
      <c r="E26" s="75">
        <f>'일위대가-MF'!F155</f>
        <v>0</v>
      </c>
      <c r="F26" s="75">
        <f>'일위대가-MF'!H155</f>
        <v>0</v>
      </c>
      <c r="G26" s="75">
        <f>'일위대가-MF'!J155</f>
        <v>0</v>
      </c>
      <c r="H26" s="75">
        <f t="shared" si="0"/>
        <v>0</v>
      </c>
      <c r="I26" s="138" t="s">
        <v>281</v>
      </c>
      <c r="J26" s="138" t="s">
        <v>19</v>
      </c>
      <c r="K26" s="138" t="s">
        <v>19</v>
      </c>
      <c r="L26" s="138" t="s">
        <v>19</v>
      </c>
      <c r="M26" s="138" t="s">
        <v>19</v>
      </c>
      <c r="N26" s="69" t="s">
        <v>19</v>
      </c>
    </row>
    <row r="27" spans="1:14" ht="30" customHeight="1">
      <c r="A27" s="138" t="s">
        <v>943</v>
      </c>
      <c r="B27" s="138" t="s">
        <v>277</v>
      </c>
      <c r="C27" s="138" t="s">
        <v>280</v>
      </c>
      <c r="D27" s="138" t="s">
        <v>184</v>
      </c>
      <c r="E27" s="75">
        <f>'일위대가-MF'!F162</f>
        <v>0</v>
      </c>
      <c r="F27" s="75">
        <f>'일위대가-MF'!H162</f>
        <v>0</v>
      </c>
      <c r="G27" s="75">
        <f>'일위대가-MF'!J162</f>
        <v>0</v>
      </c>
      <c r="H27" s="75">
        <f t="shared" si="0"/>
        <v>0</v>
      </c>
      <c r="I27" s="138" t="s">
        <v>283</v>
      </c>
      <c r="J27" s="138" t="s">
        <v>19</v>
      </c>
      <c r="K27" s="138" t="s">
        <v>19</v>
      </c>
      <c r="L27" s="138" t="s">
        <v>19</v>
      </c>
      <c r="M27" s="138" t="s">
        <v>19</v>
      </c>
      <c r="N27" s="69" t="s">
        <v>19</v>
      </c>
    </row>
    <row r="28" spans="1:14" ht="30" customHeight="1">
      <c r="A28" s="138" t="s">
        <v>945</v>
      </c>
      <c r="B28" s="138" t="s">
        <v>277</v>
      </c>
      <c r="C28" s="138" t="s">
        <v>282</v>
      </c>
      <c r="D28" s="138" t="s">
        <v>184</v>
      </c>
      <c r="E28" s="75">
        <f>'일위대가-MF'!F169</f>
        <v>0</v>
      </c>
      <c r="F28" s="75">
        <f>'일위대가-MF'!H169</f>
        <v>0</v>
      </c>
      <c r="G28" s="75">
        <f>'일위대가-MF'!J169</f>
        <v>0</v>
      </c>
      <c r="H28" s="75">
        <f t="shared" si="0"/>
        <v>0</v>
      </c>
      <c r="I28" s="138" t="s">
        <v>285</v>
      </c>
      <c r="J28" s="138" t="s">
        <v>19</v>
      </c>
      <c r="K28" s="138" t="s">
        <v>19</v>
      </c>
      <c r="L28" s="138" t="s">
        <v>19</v>
      </c>
      <c r="M28" s="138" t="s">
        <v>19</v>
      </c>
      <c r="N28" s="69" t="s">
        <v>19</v>
      </c>
    </row>
    <row r="29" spans="1:14" ht="30" customHeight="1">
      <c r="A29" s="138" t="s">
        <v>947</v>
      </c>
      <c r="B29" s="138" t="s">
        <v>277</v>
      </c>
      <c r="C29" s="138" t="s">
        <v>284</v>
      </c>
      <c r="D29" s="138" t="s">
        <v>184</v>
      </c>
      <c r="E29" s="75">
        <f>'일위대가-MF'!F176</f>
        <v>0</v>
      </c>
      <c r="F29" s="75">
        <f>'일위대가-MF'!H176</f>
        <v>0</v>
      </c>
      <c r="G29" s="75">
        <f>'일위대가-MF'!J176</f>
        <v>0</v>
      </c>
      <c r="H29" s="75">
        <f t="shared" si="0"/>
        <v>0</v>
      </c>
      <c r="I29" s="138" t="s">
        <v>287</v>
      </c>
      <c r="J29" s="138" t="s">
        <v>19</v>
      </c>
      <c r="K29" s="138" t="s">
        <v>19</v>
      </c>
      <c r="L29" s="138" t="s">
        <v>19</v>
      </c>
      <c r="M29" s="138" t="s">
        <v>19</v>
      </c>
      <c r="N29" s="69" t="s">
        <v>19</v>
      </c>
    </row>
    <row r="30" spans="1:14" ht="30" customHeight="1">
      <c r="A30" s="138" t="s">
        <v>949</v>
      </c>
      <c r="B30" s="138" t="s">
        <v>277</v>
      </c>
      <c r="C30" s="138" t="s">
        <v>286</v>
      </c>
      <c r="D30" s="138" t="s">
        <v>184</v>
      </c>
      <c r="E30" s="75">
        <f>'일위대가-MF'!F183</f>
        <v>0</v>
      </c>
      <c r="F30" s="75">
        <f>'일위대가-MF'!H183</f>
        <v>0</v>
      </c>
      <c r="G30" s="75">
        <f>'일위대가-MF'!J183</f>
        <v>0</v>
      </c>
      <c r="H30" s="75">
        <f t="shared" si="0"/>
        <v>0</v>
      </c>
      <c r="I30" s="138" t="s">
        <v>289</v>
      </c>
      <c r="J30" s="138" t="s">
        <v>19</v>
      </c>
      <c r="K30" s="138" t="s">
        <v>19</v>
      </c>
      <c r="L30" s="138" t="s">
        <v>19</v>
      </c>
      <c r="M30" s="138" t="s">
        <v>19</v>
      </c>
      <c r="N30" s="69" t="s">
        <v>19</v>
      </c>
    </row>
    <row r="31" spans="1:14" ht="30" customHeight="1">
      <c r="A31" s="138" t="s">
        <v>951</v>
      </c>
      <c r="B31" s="138" t="s">
        <v>288</v>
      </c>
      <c r="C31" s="138" t="s">
        <v>19</v>
      </c>
      <c r="D31" s="138" t="s">
        <v>184</v>
      </c>
      <c r="E31" s="75">
        <f>'일위대가-MF'!F188</f>
        <v>0</v>
      </c>
      <c r="F31" s="75">
        <f>'일위대가-MF'!H188</f>
        <v>0</v>
      </c>
      <c r="G31" s="75">
        <f>'일위대가-MF'!J188</f>
        <v>0</v>
      </c>
      <c r="H31" s="75">
        <f t="shared" si="0"/>
        <v>0</v>
      </c>
      <c r="I31" s="138" t="s">
        <v>292</v>
      </c>
      <c r="J31" s="138" t="s">
        <v>19</v>
      </c>
      <c r="K31" s="138" t="s">
        <v>19</v>
      </c>
      <c r="L31" s="138" t="s">
        <v>19</v>
      </c>
      <c r="M31" s="138" t="s">
        <v>19</v>
      </c>
      <c r="N31" s="69" t="s">
        <v>19</v>
      </c>
    </row>
    <row r="32" spans="1:14" ht="30" customHeight="1">
      <c r="A32" s="138" t="s">
        <v>953</v>
      </c>
      <c r="B32" s="138" t="s">
        <v>290</v>
      </c>
      <c r="C32" s="138" t="s">
        <v>19</v>
      </c>
      <c r="D32" s="138" t="s">
        <v>291</v>
      </c>
      <c r="E32" s="75">
        <f>'일위대가-MF'!F193</f>
        <v>0</v>
      </c>
      <c r="F32" s="75">
        <f>'일위대가-MF'!H193</f>
        <v>0</v>
      </c>
      <c r="G32" s="75">
        <f>'일위대가-MF'!J193</f>
        <v>0</v>
      </c>
      <c r="H32" s="75">
        <f t="shared" si="0"/>
        <v>0</v>
      </c>
      <c r="I32" s="138" t="s">
        <v>294</v>
      </c>
      <c r="J32" s="138" t="s">
        <v>19</v>
      </c>
      <c r="K32" s="138" t="s">
        <v>19</v>
      </c>
      <c r="L32" s="138" t="s">
        <v>19</v>
      </c>
      <c r="M32" s="138" t="s">
        <v>19</v>
      </c>
      <c r="N32" s="69" t="s">
        <v>19</v>
      </c>
    </row>
    <row r="33" spans="1:14" ht="30" customHeight="1">
      <c r="A33" s="138" t="s">
        <v>955</v>
      </c>
      <c r="B33" s="138" t="s">
        <v>293</v>
      </c>
      <c r="C33" s="138" t="s">
        <v>264</v>
      </c>
      <c r="D33" s="138" t="s">
        <v>218</v>
      </c>
      <c r="E33" s="75">
        <f>'일위대가-MF'!F201</f>
        <v>0</v>
      </c>
      <c r="F33" s="75">
        <f>'일위대가-MF'!H201</f>
        <v>0</v>
      </c>
      <c r="G33" s="75">
        <f>'일위대가-MF'!J201</f>
        <v>0</v>
      </c>
      <c r="H33" s="75">
        <f t="shared" si="0"/>
        <v>0</v>
      </c>
      <c r="I33" s="138" t="s">
        <v>342</v>
      </c>
      <c r="J33" s="138" t="s">
        <v>19</v>
      </c>
      <c r="K33" s="138" t="s">
        <v>19</v>
      </c>
      <c r="L33" s="138" t="s">
        <v>19</v>
      </c>
      <c r="M33" s="138" t="s">
        <v>19</v>
      </c>
      <c r="N33" s="69" t="s">
        <v>19</v>
      </c>
    </row>
    <row r="34" spans="1:14" ht="30" customHeight="1">
      <c r="A34" s="138" t="s">
        <v>969</v>
      </c>
      <c r="B34" s="138" t="s">
        <v>340</v>
      </c>
      <c r="C34" s="138" t="s">
        <v>341</v>
      </c>
      <c r="D34" s="138" t="s">
        <v>275</v>
      </c>
      <c r="E34" s="75">
        <f>'일위대가-MF'!F209</f>
        <v>0</v>
      </c>
      <c r="F34" s="75">
        <f>'일위대가-MF'!H209</f>
        <v>0</v>
      </c>
      <c r="G34" s="75">
        <f>'일위대가-MF'!J209</f>
        <v>0</v>
      </c>
      <c r="H34" s="75">
        <f t="shared" si="0"/>
        <v>0</v>
      </c>
      <c r="I34" s="138" t="s">
        <v>345</v>
      </c>
      <c r="J34" s="138" t="s">
        <v>19</v>
      </c>
      <c r="K34" s="138" t="s">
        <v>19</v>
      </c>
      <c r="L34" s="138" t="s">
        <v>19</v>
      </c>
      <c r="M34" s="138" t="s">
        <v>19</v>
      </c>
      <c r="N34" s="69" t="s">
        <v>19</v>
      </c>
    </row>
    <row r="35" spans="1:14" ht="30" customHeight="1">
      <c r="A35" s="138" t="s">
        <v>970</v>
      </c>
      <c r="B35" s="138" t="s">
        <v>343</v>
      </c>
      <c r="C35" s="138" t="s">
        <v>344</v>
      </c>
      <c r="D35" s="138" t="s">
        <v>275</v>
      </c>
      <c r="E35" s="75">
        <f>'일위대가-MF'!F214</f>
        <v>0</v>
      </c>
      <c r="F35" s="75">
        <f>'일위대가-MF'!H214</f>
        <v>0</v>
      </c>
      <c r="G35" s="75">
        <f>'일위대가-MF'!J214</f>
        <v>0</v>
      </c>
      <c r="H35" s="75">
        <f t="shared" si="0"/>
        <v>0</v>
      </c>
      <c r="I35" s="138" t="s">
        <v>347</v>
      </c>
      <c r="J35" s="138" t="s">
        <v>19</v>
      </c>
      <c r="K35" s="138" t="s">
        <v>19</v>
      </c>
      <c r="L35" s="138" t="s">
        <v>19</v>
      </c>
      <c r="M35" s="138" t="s">
        <v>19</v>
      </c>
      <c r="N35" s="69" t="s">
        <v>19</v>
      </c>
    </row>
    <row r="36" spans="1:14" ht="30" customHeight="1">
      <c r="A36" s="138" t="s">
        <v>971</v>
      </c>
      <c r="B36" s="138" t="s">
        <v>346</v>
      </c>
      <c r="C36" s="138" t="s">
        <v>264</v>
      </c>
      <c r="D36" s="138" t="s">
        <v>218</v>
      </c>
      <c r="E36" s="75">
        <f>'일위대가-MF'!F221</f>
        <v>0</v>
      </c>
      <c r="F36" s="75">
        <f>'일위대가-MF'!H221</f>
        <v>0</v>
      </c>
      <c r="G36" s="75">
        <f>'일위대가-MF'!J221</f>
        <v>0</v>
      </c>
      <c r="H36" s="75">
        <f t="shared" si="0"/>
        <v>0</v>
      </c>
      <c r="I36" s="138" t="s">
        <v>753</v>
      </c>
      <c r="J36" s="138" t="s">
        <v>19</v>
      </c>
      <c r="K36" s="138" t="s">
        <v>19</v>
      </c>
      <c r="L36" s="138" t="s">
        <v>19</v>
      </c>
      <c r="M36" s="138" t="s">
        <v>19</v>
      </c>
      <c r="N36" s="69" t="s">
        <v>19</v>
      </c>
    </row>
  </sheetData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Z221"/>
  <sheetViews>
    <sheetView view="pageBreakPreview" topLeftCell="A43" zoomScale="60" zoomScaleNormal="100" workbookViewId="0">
      <selection activeCell="D5" sqref="D5:D221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>
      <c r="A1" s="65" t="s">
        <v>1281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7"/>
    </row>
    <row r="2" spans="1:52" ht="30" customHeight="1">
      <c r="A2" s="165" t="s">
        <v>1</v>
      </c>
      <c r="B2" s="165" t="s">
        <v>2</v>
      </c>
      <c r="C2" s="165" t="s">
        <v>3</v>
      </c>
      <c r="D2" s="165" t="s">
        <v>4</v>
      </c>
      <c r="E2" s="165" t="s">
        <v>5</v>
      </c>
      <c r="F2" s="165"/>
      <c r="G2" s="165" t="s">
        <v>8</v>
      </c>
      <c r="H2" s="165"/>
      <c r="I2" s="165" t="s">
        <v>9</v>
      </c>
      <c r="J2" s="165"/>
      <c r="K2" s="165" t="s">
        <v>10</v>
      </c>
      <c r="L2" s="165"/>
      <c r="M2" s="165" t="s">
        <v>11</v>
      </c>
      <c r="N2" s="164" t="s">
        <v>348</v>
      </c>
      <c r="O2" s="164" t="s">
        <v>151</v>
      </c>
      <c r="P2" s="164" t="s">
        <v>153</v>
      </c>
      <c r="Q2" s="164" t="s">
        <v>154</v>
      </c>
      <c r="R2" s="164" t="s">
        <v>155</v>
      </c>
      <c r="S2" s="164" t="s">
        <v>156</v>
      </c>
      <c r="T2" s="164" t="s">
        <v>157</v>
      </c>
      <c r="U2" s="164" t="s">
        <v>158</v>
      </c>
      <c r="V2" s="164" t="s">
        <v>159</v>
      </c>
      <c r="W2" s="164" t="s">
        <v>160</v>
      </c>
      <c r="X2" s="164" t="s">
        <v>161</v>
      </c>
      <c r="Y2" s="164" t="s">
        <v>162</v>
      </c>
      <c r="Z2" s="164" t="s">
        <v>163</v>
      </c>
      <c r="AA2" s="164" t="s">
        <v>164</v>
      </c>
      <c r="AB2" s="164" t="s">
        <v>165</v>
      </c>
      <c r="AC2" s="164" t="s">
        <v>166</v>
      </c>
      <c r="AD2" s="164" t="s">
        <v>167</v>
      </c>
      <c r="AE2" s="164" t="s">
        <v>168</v>
      </c>
      <c r="AF2" s="164" t="s">
        <v>169</v>
      </c>
      <c r="AG2" s="164" t="s">
        <v>170</v>
      </c>
      <c r="AH2" s="164" t="s">
        <v>171</v>
      </c>
      <c r="AI2" s="164" t="s">
        <v>172</v>
      </c>
      <c r="AJ2" s="164" t="s">
        <v>173</v>
      </c>
      <c r="AK2" s="164" t="s">
        <v>174</v>
      </c>
      <c r="AL2" s="164" t="s">
        <v>175</v>
      </c>
      <c r="AM2" s="164" t="s">
        <v>176</v>
      </c>
      <c r="AN2" s="164" t="s">
        <v>177</v>
      </c>
      <c r="AO2" s="164" t="s">
        <v>178</v>
      </c>
      <c r="AP2" s="164" t="s">
        <v>349</v>
      </c>
      <c r="AQ2" s="164" t="s">
        <v>350</v>
      </c>
      <c r="AR2" s="164" t="s">
        <v>351</v>
      </c>
      <c r="AS2" s="164" t="s">
        <v>352</v>
      </c>
      <c r="AT2" s="164" t="s">
        <v>353</v>
      </c>
      <c r="AU2" s="164" t="s">
        <v>354</v>
      </c>
      <c r="AV2" s="164" t="s">
        <v>179</v>
      </c>
      <c r="AW2" s="164" t="s">
        <v>355</v>
      </c>
      <c r="AX2" s="135" t="s">
        <v>339</v>
      </c>
      <c r="AY2" s="135" t="s">
        <v>152</v>
      </c>
      <c r="AZ2" s="135" t="s">
        <v>356</v>
      </c>
    </row>
    <row r="3" spans="1:52" ht="30" customHeight="1">
      <c r="A3" s="165"/>
      <c r="B3" s="165"/>
      <c r="C3" s="165"/>
      <c r="D3" s="165"/>
      <c r="E3" s="136" t="s">
        <v>6</v>
      </c>
      <c r="F3" s="136" t="s">
        <v>7</v>
      </c>
      <c r="G3" s="136" t="s">
        <v>6</v>
      </c>
      <c r="H3" s="136" t="s">
        <v>7</v>
      </c>
      <c r="I3" s="136" t="s">
        <v>6</v>
      </c>
      <c r="J3" s="136" t="s">
        <v>7</v>
      </c>
      <c r="K3" s="136" t="s">
        <v>6</v>
      </c>
      <c r="L3" s="136" t="s">
        <v>7</v>
      </c>
      <c r="M3" s="165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  <c r="AC3" s="164"/>
      <c r="AD3" s="164"/>
      <c r="AE3" s="164"/>
      <c r="AF3" s="164"/>
      <c r="AG3" s="164"/>
      <c r="AH3" s="164"/>
      <c r="AI3" s="164"/>
      <c r="AJ3" s="164"/>
      <c r="AK3" s="164"/>
      <c r="AL3" s="164"/>
      <c r="AM3" s="164"/>
      <c r="AN3" s="164"/>
      <c r="AO3" s="164"/>
      <c r="AP3" s="164"/>
      <c r="AQ3" s="164"/>
      <c r="AR3" s="164"/>
      <c r="AS3" s="164"/>
      <c r="AT3" s="164"/>
      <c r="AU3" s="164"/>
      <c r="AV3" s="164"/>
      <c r="AW3" s="164"/>
    </row>
    <row r="4" spans="1:52" ht="30" customHeight="1">
      <c r="A4" s="76" t="s">
        <v>672</v>
      </c>
      <c r="B4" s="77"/>
      <c r="C4" s="77"/>
      <c r="D4" s="77"/>
      <c r="E4" s="78"/>
      <c r="F4" s="79"/>
      <c r="G4" s="78"/>
      <c r="H4" s="79"/>
      <c r="I4" s="78"/>
      <c r="J4" s="79"/>
      <c r="K4" s="78"/>
      <c r="L4" s="79"/>
      <c r="M4" s="80"/>
      <c r="N4" s="135" t="s">
        <v>801</v>
      </c>
    </row>
    <row r="5" spans="1:52" ht="30" customHeight="1">
      <c r="A5" s="14" t="s">
        <v>242</v>
      </c>
      <c r="B5" s="14" t="s">
        <v>243</v>
      </c>
      <c r="C5" s="14" t="s">
        <v>244</v>
      </c>
      <c r="D5" s="68"/>
      <c r="E5" s="81">
        <f>'단가대비표-MF'!O69</f>
        <v>0</v>
      </c>
      <c r="F5" s="75">
        <f>TRUNC(E5*D5,1)</f>
        <v>0</v>
      </c>
      <c r="G5" s="81">
        <f>'단가대비표-MF'!P69</f>
        <v>0</v>
      </c>
      <c r="H5" s="75">
        <f>TRUNC(G5*D5,1)</f>
        <v>0</v>
      </c>
      <c r="I5" s="81">
        <f>'단가대비표-MF'!V69</f>
        <v>0</v>
      </c>
      <c r="J5" s="75">
        <f>TRUNC(I5*D5,1)</f>
        <v>0</v>
      </c>
      <c r="K5" s="81">
        <f t="shared" ref="K5:L7" si="0">TRUNC(E5+G5+I5,1)</f>
        <v>0</v>
      </c>
      <c r="L5" s="75">
        <f t="shared" si="0"/>
        <v>0</v>
      </c>
      <c r="M5" s="14" t="s">
        <v>19</v>
      </c>
      <c r="N5" s="69" t="s">
        <v>801</v>
      </c>
      <c r="O5" s="69" t="s">
        <v>805</v>
      </c>
      <c r="P5" s="69" t="s">
        <v>185</v>
      </c>
      <c r="Q5" s="69" t="s">
        <v>185</v>
      </c>
      <c r="R5" s="69" t="s">
        <v>186</v>
      </c>
      <c r="S5" s="70"/>
      <c r="T5" s="70"/>
      <c r="U5" s="70"/>
      <c r="V5" s="70">
        <v>1</v>
      </c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69" t="s">
        <v>19</v>
      </c>
      <c r="AW5" s="69" t="s">
        <v>972</v>
      </c>
      <c r="AX5" s="69" t="s">
        <v>19</v>
      </c>
      <c r="AY5" s="69" t="s">
        <v>19</v>
      </c>
      <c r="AZ5" s="69" t="s">
        <v>19</v>
      </c>
    </row>
    <row r="6" spans="1:52" ht="30" customHeight="1">
      <c r="A6" s="14" t="s">
        <v>245</v>
      </c>
      <c r="B6" s="14" t="s">
        <v>243</v>
      </c>
      <c r="C6" s="14" t="s">
        <v>244</v>
      </c>
      <c r="D6" s="68"/>
      <c r="E6" s="81">
        <f>'단가대비표-MF'!O73</f>
        <v>0</v>
      </c>
      <c r="F6" s="75">
        <f>TRUNC(E6*D6,1)</f>
        <v>0</v>
      </c>
      <c r="G6" s="81">
        <f>'단가대비표-MF'!P73</f>
        <v>0</v>
      </c>
      <c r="H6" s="75">
        <f>TRUNC(G6*D6,1)</f>
        <v>0</v>
      </c>
      <c r="I6" s="81">
        <f>'단가대비표-MF'!V73</f>
        <v>0</v>
      </c>
      <c r="J6" s="75">
        <f>TRUNC(I6*D6,1)</f>
        <v>0</v>
      </c>
      <c r="K6" s="81">
        <f t="shared" si="0"/>
        <v>0</v>
      </c>
      <c r="L6" s="75">
        <f t="shared" si="0"/>
        <v>0</v>
      </c>
      <c r="M6" s="14" t="s">
        <v>19</v>
      </c>
      <c r="N6" s="69" t="s">
        <v>801</v>
      </c>
      <c r="O6" s="69" t="s">
        <v>807</v>
      </c>
      <c r="P6" s="69" t="s">
        <v>185</v>
      </c>
      <c r="Q6" s="69" t="s">
        <v>185</v>
      </c>
      <c r="R6" s="69" t="s">
        <v>186</v>
      </c>
      <c r="S6" s="70"/>
      <c r="T6" s="70"/>
      <c r="U6" s="70"/>
      <c r="V6" s="70">
        <v>1</v>
      </c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69" t="s">
        <v>19</v>
      </c>
      <c r="AW6" s="69" t="s">
        <v>973</v>
      </c>
      <c r="AX6" s="69" t="s">
        <v>19</v>
      </c>
      <c r="AY6" s="69" t="s">
        <v>19</v>
      </c>
      <c r="AZ6" s="69" t="s">
        <v>19</v>
      </c>
    </row>
    <row r="7" spans="1:52" ht="30" customHeight="1">
      <c r="A7" s="14" t="s">
        <v>246</v>
      </c>
      <c r="B7" s="14" t="s">
        <v>363</v>
      </c>
      <c r="C7" s="14" t="s">
        <v>192</v>
      </c>
      <c r="D7" s="68"/>
      <c r="E7" s="81">
        <f>TRUNC(SUMIF(V5:V7, RIGHTB(O7, 1), H5:H7)*U7, 2)</f>
        <v>0</v>
      </c>
      <c r="F7" s="75">
        <f>TRUNC(E7*D7,1)</f>
        <v>0</v>
      </c>
      <c r="G7" s="81">
        <v>0</v>
      </c>
      <c r="H7" s="75">
        <f>TRUNC(G7*D7,1)</f>
        <v>0</v>
      </c>
      <c r="I7" s="81">
        <v>0</v>
      </c>
      <c r="J7" s="75">
        <f>TRUNC(I7*D7,1)</f>
        <v>0</v>
      </c>
      <c r="K7" s="81">
        <f t="shared" si="0"/>
        <v>0</v>
      </c>
      <c r="L7" s="75">
        <f t="shared" si="0"/>
        <v>0</v>
      </c>
      <c r="M7" s="14" t="s">
        <v>19</v>
      </c>
      <c r="N7" s="69" t="s">
        <v>801</v>
      </c>
      <c r="O7" s="69" t="s">
        <v>809</v>
      </c>
      <c r="P7" s="69" t="s">
        <v>185</v>
      </c>
      <c r="Q7" s="69" t="s">
        <v>185</v>
      </c>
      <c r="R7" s="69" t="s">
        <v>185</v>
      </c>
      <c r="S7" s="70">
        <v>1</v>
      </c>
      <c r="T7" s="70">
        <v>0</v>
      </c>
      <c r="U7" s="70">
        <v>0.03</v>
      </c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69" t="s">
        <v>19</v>
      </c>
      <c r="AW7" s="69" t="s">
        <v>974</v>
      </c>
      <c r="AX7" s="69" t="s">
        <v>19</v>
      </c>
      <c r="AY7" s="69" t="s">
        <v>19</v>
      </c>
      <c r="AZ7" s="69" t="s">
        <v>19</v>
      </c>
    </row>
    <row r="8" spans="1:52" ht="30" customHeight="1">
      <c r="A8" s="14" t="s">
        <v>364</v>
      </c>
      <c r="B8" s="14" t="s">
        <v>19</v>
      </c>
      <c r="C8" s="14" t="s">
        <v>19</v>
      </c>
      <c r="D8" s="68"/>
      <c r="E8" s="81"/>
      <c r="F8" s="75">
        <f>TRUNC(SUMIF(N5:N7, N4, F5:F7),0)</f>
        <v>0</v>
      </c>
      <c r="G8" s="81"/>
      <c r="H8" s="75">
        <f>TRUNC(SUMIF(N5:N7, N4, H5:H7),0)</f>
        <v>0</v>
      </c>
      <c r="I8" s="81"/>
      <c r="J8" s="75">
        <f>TRUNC(SUMIF(N5:N7, N4, J5:J7),0)</f>
        <v>0</v>
      </c>
      <c r="K8" s="81"/>
      <c r="L8" s="75">
        <f>F8+H8+J8</f>
        <v>0</v>
      </c>
      <c r="M8" s="14" t="s">
        <v>19</v>
      </c>
      <c r="N8" s="69" t="s">
        <v>248</v>
      </c>
      <c r="O8" s="69" t="s">
        <v>248</v>
      </c>
      <c r="P8" s="69" t="s">
        <v>19</v>
      </c>
      <c r="Q8" s="69" t="s">
        <v>19</v>
      </c>
      <c r="R8" s="69" t="s">
        <v>19</v>
      </c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69" t="s">
        <v>19</v>
      </c>
      <c r="AW8" s="69" t="s">
        <v>19</v>
      </c>
      <c r="AX8" s="69" t="s">
        <v>19</v>
      </c>
      <c r="AY8" s="69" t="s">
        <v>19</v>
      </c>
      <c r="AZ8" s="69" t="s">
        <v>19</v>
      </c>
    </row>
    <row r="9" spans="1:52" ht="30" customHeight="1">
      <c r="A9" s="68"/>
      <c r="B9" s="68"/>
      <c r="C9" s="68"/>
      <c r="D9" s="68"/>
      <c r="E9" s="81"/>
      <c r="F9" s="75"/>
      <c r="G9" s="81"/>
      <c r="H9" s="75"/>
      <c r="I9" s="81"/>
      <c r="J9" s="75"/>
      <c r="K9" s="81"/>
      <c r="L9" s="75"/>
      <c r="M9" s="68"/>
    </row>
    <row r="10" spans="1:52" ht="30" customHeight="1">
      <c r="A10" s="76" t="s">
        <v>754</v>
      </c>
      <c r="B10" s="77"/>
      <c r="C10" s="77"/>
      <c r="D10" s="77"/>
      <c r="E10" s="78"/>
      <c r="F10" s="79"/>
      <c r="G10" s="78"/>
      <c r="H10" s="79"/>
      <c r="I10" s="78"/>
      <c r="J10" s="79"/>
      <c r="K10" s="78"/>
      <c r="L10" s="79"/>
      <c r="M10" s="80"/>
      <c r="N10" s="135" t="s">
        <v>803</v>
      </c>
    </row>
    <row r="11" spans="1:52" ht="30" customHeight="1">
      <c r="A11" s="14" t="s">
        <v>242</v>
      </c>
      <c r="B11" s="14" t="s">
        <v>243</v>
      </c>
      <c r="C11" s="14" t="s">
        <v>244</v>
      </c>
      <c r="D11" s="68"/>
      <c r="E11" s="81">
        <f>'단가대비표-MF'!O69</f>
        <v>0</v>
      </c>
      <c r="F11" s="75">
        <f>TRUNC(E11*D11,1)</f>
        <v>0</v>
      </c>
      <c r="G11" s="81">
        <f>'단가대비표-MF'!P69</f>
        <v>0</v>
      </c>
      <c r="H11" s="75">
        <f>TRUNC(G11*D11,1)</f>
        <v>0</v>
      </c>
      <c r="I11" s="81">
        <f>'단가대비표-MF'!V69</f>
        <v>0</v>
      </c>
      <c r="J11" s="75">
        <f>TRUNC(I11*D11,1)</f>
        <v>0</v>
      </c>
      <c r="K11" s="81">
        <f t="shared" ref="K11:L13" si="1">TRUNC(E11+G11+I11,1)</f>
        <v>0</v>
      </c>
      <c r="L11" s="75">
        <f t="shared" si="1"/>
        <v>0</v>
      </c>
      <c r="M11" s="14" t="s">
        <v>19</v>
      </c>
      <c r="N11" s="69" t="s">
        <v>803</v>
      </c>
      <c r="O11" s="69" t="s">
        <v>805</v>
      </c>
      <c r="P11" s="69" t="s">
        <v>185</v>
      </c>
      <c r="Q11" s="69" t="s">
        <v>185</v>
      </c>
      <c r="R11" s="69" t="s">
        <v>186</v>
      </c>
      <c r="S11" s="70"/>
      <c r="T11" s="70"/>
      <c r="U11" s="70"/>
      <c r="V11" s="70">
        <v>1</v>
      </c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69" t="s">
        <v>19</v>
      </c>
      <c r="AW11" s="69" t="s">
        <v>975</v>
      </c>
      <c r="AX11" s="69" t="s">
        <v>19</v>
      </c>
      <c r="AY11" s="69" t="s">
        <v>19</v>
      </c>
      <c r="AZ11" s="69" t="s">
        <v>19</v>
      </c>
    </row>
    <row r="12" spans="1:52" ht="30" customHeight="1">
      <c r="A12" s="14" t="s">
        <v>245</v>
      </c>
      <c r="B12" s="14" t="s">
        <v>243</v>
      </c>
      <c r="C12" s="14" t="s">
        <v>244</v>
      </c>
      <c r="D12" s="68"/>
      <c r="E12" s="81">
        <f>'단가대비표-MF'!O73</f>
        <v>0</v>
      </c>
      <c r="F12" s="75">
        <f>TRUNC(E12*D12,1)</f>
        <v>0</v>
      </c>
      <c r="G12" s="81">
        <f>'단가대비표-MF'!P73</f>
        <v>0</v>
      </c>
      <c r="H12" s="75">
        <f>TRUNC(G12*D12,1)</f>
        <v>0</v>
      </c>
      <c r="I12" s="81">
        <f>'단가대비표-MF'!V73</f>
        <v>0</v>
      </c>
      <c r="J12" s="75">
        <f>TRUNC(I12*D12,1)</f>
        <v>0</v>
      </c>
      <c r="K12" s="81">
        <f t="shared" si="1"/>
        <v>0</v>
      </c>
      <c r="L12" s="75">
        <f t="shared" si="1"/>
        <v>0</v>
      </c>
      <c r="M12" s="14" t="s">
        <v>19</v>
      </c>
      <c r="N12" s="69" t="s">
        <v>803</v>
      </c>
      <c r="O12" s="69" t="s">
        <v>807</v>
      </c>
      <c r="P12" s="69" t="s">
        <v>185</v>
      </c>
      <c r="Q12" s="69" t="s">
        <v>185</v>
      </c>
      <c r="R12" s="69" t="s">
        <v>186</v>
      </c>
      <c r="S12" s="70"/>
      <c r="T12" s="70"/>
      <c r="U12" s="70"/>
      <c r="V12" s="70">
        <v>1</v>
      </c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69" t="s">
        <v>19</v>
      </c>
      <c r="AW12" s="69" t="s">
        <v>976</v>
      </c>
      <c r="AX12" s="69" t="s">
        <v>19</v>
      </c>
      <c r="AY12" s="69" t="s">
        <v>19</v>
      </c>
      <c r="AZ12" s="69" t="s">
        <v>19</v>
      </c>
    </row>
    <row r="13" spans="1:52" ht="30" customHeight="1">
      <c r="A13" s="14" t="s">
        <v>246</v>
      </c>
      <c r="B13" s="14" t="s">
        <v>363</v>
      </c>
      <c r="C13" s="14" t="s">
        <v>192</v>
      </c>
      <c r="D13" s="68"/>
      <c r="E13" s="81">
        <f>TRUNC(SUMIF(V11:V13, RIGHTB(O13, 1), H11:H13)*U13, 2)</f>
        <v>0</v>
      </c>
      <c r="F13" s="75">
        <f>TRUNC(E13*D13,1)</f>
        <v>0</v>
      </c>
      <c r="G13" s="81">
        <v>0</v>
      </c>
      <c r="H13" s="75">
        <f>TRUNC(G13*D13,1)</f>
        <v>0</v>
      </c>
      <c r="I13" s="81">
        <v>0</v>
      </c>
      <c r="J13" s="75">
        <f>TRUNC(I13*D13,1)</f>
        <v>0</v>
      </c>
      <c r="K13" s="81">
        <f t="shared" si="1"/>
        <v>0</v>
      </c>
      <c r="L13" s="75">
        <f t="shared" si="1"/>
        <v>0</v>
      </c>
      <c r="M13" s="14" t="s">
        <v>19</v>
      </c>
      <c r="N13" s="69" t="s">
        <v>803</v>
      </c>
      <c r="O13" s="69" t="s">
        <v>809</v>
      </c>
      <c r="P13" s="69" t="s">
        <v>185</v>
      </c>
      <c r="Q13" s="69" t="s">
        <v>185</v>
      </c>
      <c r="R13" s="69" t="s">
        <v>185</v>
      </c>
      <c r="S13" s="70">
        <v>1</v>
      </c>
      <c r="T13" s="70">
        <v>0</v>
      </c>
      <c r="U13" s="70">
        <v>0.03</v>
      </c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69" t="s">
        <v>19</v>
      </c>
      <c r="AW13" s="69" t="s">
        <v>977</v>
      </c>
      <c r="AX13" s="69" t="s">
        <v>19</v>
      </c>
      <c r="AY13" s="69" t="s">
        <v>19</v>
      </c>
      <c r="AZ13" s="69" t="s">
        <v>19</v>
      </c>
    </row>
    <row r="14" spans="1:52" ht="30" customHeight="1">
      <c r="A14" s="14" t="s">
        <v>364</v>
      </c>
      <c r="B14" s="14" t="s">
        <v>19</v>
      </c>
      <c r="C14" s="14" t="s">
        <v>19</v>
      </c>
      <c r="D14" s="68"/>
      <c r="E14" s="81"/>
      <c r="F14" s="75">
        <f>TRUNC(SUMIF(N11:N13, N10, F11:F13),0)</f>
        <v>0</v>
      </c>
      <c r="G14" s="81"/>
      <c r="H14" s="75">
        <f>TRUNC(SUMIF(N11:N13, N10, H11:H13),0)</f>
        <v>0</v>
      </c>
      <c r="I14" s="81"/>
      <c r="J14" s="75">
        <f>TRUNC(SUMIF(N11:N13, N10, J11:J13),0)</f>
        <v>0</v>
      </c>
      <c r="K14" s="81"/>
      <c r="L14" s="75">
        <f>F14+H14+J14</f>
        <v>0</v>
      </c>
      <c r="M14" s="14" t="s">
        <v>19</v>
      </c>
      <c r="N14" s="69" t="s">
        <v>248</v>
      </c>
      <c r="O14" s="69" t="s">
        <v>248</v>
      </c>
      <c r="P14" s="69" t="s">
        <v>19</v>
      </c>
      <c r="Q14" s="69" t="s">
        <v>19</v>
      </c>
      <c r="R14" s="69" t="s">
        <v>19</v>
      </c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69" t="s">
        <v>19</v>
      </c>
      <c r="AW14" s="69" t="s">
        <v>19</v>
      </c>
      <c r="AX14" s="69" t="s">
        <v>19</v>
      </c>
      <c r="AY14" s="69" t="s">
        <v>19</v>
      </c>
      <c r="AZ14" s="69" t="s">
        <v>19</v>
      </c>
    </row>
    <row r="15" spans="1:52" ht="30" customHeight="1">
      <c r="A15" s="68"/>
      <c r="B15" s="68"/>
      <c r="C15" s="68"/>
      <c r="D15" s="68"/>
      <c r="E15" s="81"/>
      <c r="F15" s="75"/>
      <c r="G15" s="81"/>
      <c r="H15" s="75"/>
      <c r="I15" s="81"/>
      <c r="J15" s="75"/>
      <c r="K15" s="81"/>
      <c r="L15" s="75"/>
      <c r="M15" s="68"/>
    </row>
    <row r="16" spans="1:52" ht="30" customHeight="1">
      <c r="A16" s="76" t="s">
        <v>755</v>
      </c>
      <c r="B16" s="77"/>
      <c r="C16" s="77"/>
      <c r="D16" s="77"/>
      <c r="E16" s="78"/>
      <c r="F16" s="79"/>
      <c r="G16" s="78"/>
      <c r="H16" s="79"/>
      <c r="I16" s="78"/>
      <c r="J16" s="79"/>
      <c r="K16" s="78"/>
      <c r="L16" s="79"/>
      <c r="M16" s="80"/>
      <c r="N16" s="135" t="s">
        <v>820</v>
      </c>
    </row>
    <row r="17" spans="1:52" ht="30" customHeight="1">
      <c r="A17" s="14" t="s">
        <v>357</v>
      </c>
      <c r="B17" s="14" t="s">
        <v>358</v>
      </c>
      <c r="C17" s="14" t="s">
        <v>184</v>
      </c>
      <c r="D17" s="68"/>
      <c r="E17" s="81">
        <f>'단가대비표-MF'!O26</f>
        <v>0</v>
      </c>
      <c r="F17" s="75">
        <f>TRUNC(E17*D17,1)</f>
        <v>0</v>
      </c>
      <c r="G17" s="81">
        <f>'단가대비표-MF'!P26</f>
        <v>0</v>
      </c>
      <c r="H17" s="75">
        <f>TRUNC(G17*D17,1)</f>
        <v>0</v>
      </c>
      <c r="I17" s="81">
        <f>'단가대비표-MF'!V26</f>
        <v>0</v>
      </c>
      <c r="J17" s="75">
        <f>TRUNC(I17*D17,1)</f>
        <v>0</v>
      </c>
      <c r="K17" s="81">
        <f t="shared" ref="K17:L21" si="2">TRUNC(E17+G17+I17,1)</f>
        <v>0</v>
      </c>
      <c r="L17" s="75">
        <f t="shared" si="2"/>
        <v>0</v>
      </c>
      <c r="M17" s="14" t="s">
        <v>19</v>
      </c>
      <c r="N17" s="69" t="s">
        <v>820</v>
      </c>
      <c r="O17" s="69" t="s">
        <v>978</v>
      </c>
      <c r="P17" s="69" t="s">
        <v>185</v>
      </c>
      <c r="Q17" s="69" t="s">
        <v>185</v>
      </c>
      <c r="R17" s="69" t="s">
        <v>186</v>
      </c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69" t="s">
        <v>19</v>
      </c>
      <c r="AW17" s="69" t="s">
        <v>979</v>
      </c>
      <c r="AX17" s="69" t="s">
        <v>19</v>
      </c>
      <c r="AY17" s="69" t="s">
        <v>19</v>
      </c>
      <c r="AZ17" s="69" t="s">
        <v>19</v>
      </c>
    </row>
    <row r="18" spans="1:52" ht="30" customHeight="1">
      <c r="A18" s="14" t="s">
        <v>359</v>
      </c>
      <c r="B18" s="14" t="s">
        <v>360</v>
      </c>
      <c r="C18" s="14" t="s">
        <v>361</v>
      </c>
      <c r="D18" s="68"/>
      <c r="E18" s="81">
        <f>'단가대비표-MF'!O22</f>
        <v>0</v>
      </c>
      <c r="F18" s="75">
        <f>TRUNC(E18*D18,1)</f>
        <v>0</v>
      </c>
      <c r="G18" s="81">
        <f>'단가대비표-MF'!P22</f>
        <v>0</v>
      </c>
      <c r="H18" s="75">
        <f>TRUNC(G18*D18,1)</f>
        <v>0</v>
      </c>
      <c r="I18" s="81">
        <f>'단가대비표-MF'!V22</f>
        <v>0</v>
      </c>
      <c r="J18" s="75">
        <f>TRUNC(I18*D18,1)</f>
        <v>0</v>
      </c>
      <c r="K18" s="81">
        <f t="shared" si="2"/>
        <v>0</v>
      </c>
      <c r="L18" s="75">
        <f t="shared" si="2"/>
        <v>0</v>
      </c>
      <c r="M18" s="14" t="s">
        <v>19</v>
      </c>
      <c r="N18" s="69" t="s">
        <v>820</v>
      </c>
      <c r="O18" s="69" t="s">
        <v>980</v>
      </c>
      <c r="P18" s="69" t="s">
        <v>185</v>
      </c>
      <c r="Q18" s="69" t="s">
        <v>185</v>
      </c>
      <c r="R18" s="69" t="s">
        <v>186</v>
      </c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69" t="s">
        <v>19</v>
      </c>
      <c r="AW18" s="69" t="s">
        <v>981</v>
      </c>
      <c r="AX18" s="69" t="s">
        <v>19</v>
      </c>
      <c r="AY18" s="69" t="s">
        <v>19</v>
      </c>
      <c r="AZ18" s="69" t="s">
        <v>19</v>
      </c>
    </row>
    <row r="19" spans="1:52" ht="30" customHeight="1">
      <c r="A19" s="14" t="s">
        <v>362</v>
      </c>
      <c r="B19" s="14" t="s">
        <v>243</v>
      </c>
      <c r="C19" s="14" t="s">
        <v>244</v>
      </c>
      <c r="D19" s="68"/>
      <c r="E19" s="81">
        <f>'단가대비표-MF'!O74</f>
        <v>0</v>
      </c>
      <c r="F19" s="75">
        <f>TRUNC(E19*D19,1)</f>
        <v>0</v>
      </c>
      <c r="G19" s="81">
        <f>'단가대비표-MF'!P74</f>
        <v>0</v>
      </c>
      <c r="H19" s="75">
        <f>TRUNC(G19*D19,1)</f>
        <v>0</v>
      </c>
      <c r="I19" s="81">
        <f>'단가대비표-MF'!V74</f>
        <v>0</v>
      </c>
      <c r="J19" s="75">
        <f>TRUNC(I19*D19,1)</f>
        <v>0</v>
      </c>
      <c r="K19" s="81">
        <f t="shared" si="2"/>
        <v>0</v>
      </c>
      <c r="L19" s="75">
        <f t="shared" si="2"/>
        <v>0</v>
      </c>
      <c r="M19" s="14" t="s">
        <v>19</v>
      </c>
      <c r="N19" s="69" t="s">
        <v>820</v>
      </c>
      <c r="O19" s="69" t="s">
        <v>982</v>
      </c>
      <c r="P19" s="69" t="s">
        <v>185</v>
      </c>
      <c r="Q19" s="69" t="s">
        <v>185</v>
      </c>
      <c r="R19" s="69" t="s">
        <v>186</v>
      </c>
      <c r="S19" s="70"/>
      <c r="T19" s="70"/>
      <c r="U19" s="70"/>
      <c r="V19" s="70">
        <v>1</v>
      </c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69" t="s">
        <v>19</v>
      </c>
      <c r="AW19" s="69" t="s">
        <v>983</v>
      </c>
      <c r="AX19" s="69" t="s">
        <v>19</v>
      </c>
      <c r="AY19" s="69" t="s">
        <v>19</v>
      </c>
      <c r="AZ19" s="69" t="s">
        <v>19</v>
      </c>
    </row>
    <row r="20" spans="1:52" ht="30" customHeight="1">
      <c r="A20" s="14" t="s">
        <v>242</v>
      </c>
      <c r="B20" s="14" t="s">
        <v>243</v>
      </c>
      <c r="C20" s="14" t="s">
        <v>244</v>
      </c>
      <c r="D20" s="68"/>
      <c r="E20" s="81">
        <f>'단가대비표-MF'!O69</f>
        <v>0</v>
      </c>
      <c r="F20" s="75">
        <f>TRUNC(E20*D20,1)</f>
        <v>0</v>
      </c>
      <c r="G20" s="81">
        <f>'단가대비표-MF'!P69</f>
        <v>0</v>
      </c>
      <c r="H20" s="75">
        <f>TRUNC(G20*D20,1)</f>
        <v>0</v>
      </c>
      <c r="I20" s="81">
        <f>'단가대비표-MF'!V69</f>
        <v>0</v>
      </c>
      <c r="J20" s="75">
        <f>TRUNC(I20*D20,1)</f>
        <v>0</v>
      </c>
      <c r="K20" s="81">
        <f t="shared" si="2"/>
        <v>0</v>
      </c>
      <c r="L20" s="75">
        <f t="shared" si="2"/>
        <v>0</v>
      </c>
      <c r="M20" s="14" t="s">
        <v>19</v>
      </c>
      <c r="N20" s="69" t="s">
        <v>820</v>
      </c>
      <c r="O20" s="69" t="s">
        <v>805</v>
      </c>
      <c r="P20" s="69" t="s">
        <v>185</v>
      </c>
      <c r="Q20" s="69" t="s">
        <v>185</v>
      </c>
      <c r="R20" s="69" t="s">
        <v>186</v>
      </c>
      <c r="S20" s="70"/>
      <c r="T20" s="70"/>
      <c r="U20" s="70"/>
      <c r="V20" s="70">
        <v>1</v>
      </c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69" t="s">
        <v>19</v>
      </c>
      <c r="AW20" s="69" t="s">
        <v>984</v>
      </c>
      <c r="AX20" s="69" t="s">
        <v>19</v>
      </c>
      <c r="AY20" s="69" t="s">
        <v>19</v>
      </c>
      <c r="AZ20" s="69" t="s">
        <v>19</v>
      </c>
    </row>
    <row r="21" spans="1:52" ht="30" customHeight="1">
      <c r="A21" s="14" t="s">
        <v>246</v>
      </c>
      <c r="B21" s="14" t="s">
        <v>363</v>
      </c>
      <c r="C21" s="14" t="s">
        <v>192</v>
      </c>
      <c r="D21" s="68"/>
      <c r="E21" s="81">
        <f>TRUNC(SUMIF(V17:V21, RIGHTB(O21, 1), H17:H21)*U21, 2)</f>
        <v>0</v>
      </c>
      <c r="F21" s="75">
        <f>TRUNC(E21*D21,1)</f>
        <v>0</v>
      </c>
      <c r="G21" s="81">
        <v>0</v>
      </c>
      <c r="H21" s="75">
        <f>TRUNC(G21*D21,1)</f>
        <v>0</v>
      </c>
      <c r="I21" s="81">
        <v>0</v>
      </c>
      <c r="J21" s="75">
        <f>TRUNC(I21*D21,1)</f>
        <v>0</v>
      </c>
      <c r="K21" s="81">
        <f t="shared" si="2"/>
        <v>0</v>
      </c>
      <c r="L21" s="75">
        <f t="shared" si="2"/>
        <v>0</v>
      </c>
      <c r="M21" s="14" t="s">
        <v>19</v>
      </c>
      <c r="N21" s="69" t="s">
        <v>820</v>
      </c>
      <c r="O21" s="69" t="s">
        <v>809</v>
      </c>
      <c r="P21" s="69" t="s">
        <v>185</v>
      </c>
      <c r="Q21" s="69" t="s">
        <v>185</v>
      </c>
      <c r="R21" s="69" t="s">
        <v>185</v>
      </c>
      <c r="S21" s="70">
        <v>1</v>
      </c>
      <c r="T21" s="70">
        <v>0</v>
      </c>
      <c r="U21" s="70">
        <v>0.03</v>
      </c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69" t="s">
        <v>19</v>
      </c>
      <c r="AW21" s="69" t="s">
        <v>985</v>
      </c>
      <c r="AX21" s="69" t="s">
        <v>19</v>
      </c>
      <c r="AY21" s="69" t="s">
        <v>19</v>
      </c>
      <c r="AZ21" s="69" t="s">
        <v>19</v>
      </c>
    </row>
    <row r="22" spans="1:52" ht="30" customHeight="1">
      <c r="A22" s="14" t="s">
        <v>364</v>
      </c>
      <c r="B22" s="14" t="s">
        <v>19</v>
      </c>
      <c r="C22" s="14" t="s">
        <v>19</v>
      </c>
      <c r="D22" s="68"/>
      <c r="E22" s="81"/>
      <c r="F22" s="75">
        <f>TRUNC(SUMIF(N17:N21, N16, F17:F21),0)</f>
        <v>0</v>
      </c>
      <c r="G22" s="81"/>
      <c r="H22" s="75">
        <f>TRUNC(SUMIF(N17:N21, N16, H17:H21),0)</f>
        <v>0</v>
      </c>
      <c r="I22" s="81"/>
      <c r="J22" s="75">
        <f>TRUNC(SUMIF(N17:N21, N16, J17:J21),0)</f>
        <v>0</v>
      </c>
      <c r="K22" s="81"/>
      <c r="L22" s="75">
        <f>F22+H22+J22</f>
        <v>0</v>
      </c>
      <c r="M22" s="14" t="s">
        <v>19</v>
      </c>
      <c r="N22" s="69" t="s">
        <v>248</v>
      </c>
      <c r="O22" s="69" t="s">
        <v>248</v>
      </c>
      <c r="P22" s="69" t="s">
        <v>19</v>
      </c>
      <c r="Q22" s="69" t="s">
        <v>19</v>
      </c>
      <c r="R22" s="69" t="s">
        <v>19</v>
      </c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69" t="s">
        <v>19</v>
      </c>
      <c r="AW22" s="69" t="s">
        <v>19</v>
      </c>
      <c r="AX22" s="69" t="s">
        <v>19</v>
      </c>
      <c r="AY22" s="69" t="s">
        <v>19</v>
      </c>
      <c r="AZ22" s="69" t="s">
        <v>19</v>
      </c>
    </row>
    <row r="23" spans="1:52" ht="30" customHeight="1">
      <c r="A23" s="68"/>
      <c r="B23" s="68"/>
      <c r="C23" s="68"/>
      <c r="D23" s="68"/>
      <c r="E23" s="81"/>
      <c r="F23" s="75"/>
      <c r="G23" s="81"/>
      <c r="H23" s="75"/>
      <c r="I23" s="81"/>
      <c r="J23" s="75"/>
      <c r="K23" s="81"/>
      <c r="L23" s="75"/>
      <c r="M23" s="68"/>
    </row>
    <row r="24" spans="1:52" ht="30" customHeight="1">
      <c r="A24" s="76" t="s">
        <v>756</v>
      </c>
      <c r="B24" s="77"/>
      <c r="C24" s="77"/>
      <c r="D24" s="77"/>
      <c r="E24" s="78"/>
      <c r="F24" s="79"/>
      <c r="G24" s="78"/>
      <c r="H24" s="79"/>
      <c r="I24" s="78"/>
      <c r="J24" s="79"/>
      <c r="K24" s="78"/>
      <c r="L24" s="79"/>
      <c r="M24" s="80"/>
      <c r="N24" s="135" t="s">
        <v>822</v>
      </c>
    </row>
    <row r="25" spans="1:52" ht="30" customHeight="1">
      <c r="A25" s="14" t="s">
        <v>357</v>
      </c>
      <c r="B25" s="14" t="s">
        <v>365</v>
      </c>
      <c r="C25" s="14" t="s">
        <v>184</v>
      </c>
      <c r="D25" s="68"/>
      <c r="E25" s="81">
        <f>'단가대비표-MF'!O25</f>
        <v>0</v>
      </c>
      <c r="F25" s="75">
        <f>TRUNC(E25*D25,1)</f>
        <v>0</v>
      </c>
      <c r="G25" s="81">
        <f>'단가대비표-MF'!P25</f>
        <v>0</v>
      </c>
      <c r="H25" s="75">
        <f>TRUNC(G25*D25,1)</f>
        <v>0</v>
      </c>
      <c r="I25" s="81">
        <f>'단가대비표-MF'!V25</f>
        <v>0</v>
      </c>
      <c r="J25" s="75">
        <f>TRUNC(I25*D25,1)</f>
        <v>0</v>
      </c>
      <c r="K25" s="81">
        <f t="shared" ref="K25:L29" si="3">TRUNC(E25+G25+I25,1)</f>
        <v>0</v>
      </c>
      <c r="L25" s="75">
        <f t="shared" si="3"/>
        <v>0</v>
      </c>
      <c r="M25" s="14" t="s">
        <v>19</v>
      </c>
      <c r="N25" s="69" t="s">
        <v>822</v>
      </c>
      <c r="O25" s="69" t="s">
        <v>986</v>
      </c>
      <c r="P25" s="69" t="s">
        <v>185</v>
      </c>
      <c r="Q25" s="69" t="s">
        <v>185</v>
      </c>
      <c r="R25" s="69" t="s">
        <v>186</v>
      </c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69" t="s">
        <v>19</v>
      </c>
      <c r="AW25" s="69" t="s">
        <v>987</v>
      </c>
      <c r="AX25" s="69" t="s">
        <v>19</v>
      </c>
      <c r="AY25" s="69" t="s">
        <v>19</v>
      </c>
      <c r="AZ25" s="69" t="s">
        <v>19</v>
      </c>
    </row>
    <row r="26" spans="1:52" ht="30" customHeight="1">
      <c r="A26" s="14" t="s">
        <v>359</v>
      </c>
      <c r="B26" s="14" t="s">
        <v>360</v>
      </c>
      <c r="C26" s="14" t="s">
        <v>361</v>
      </c>
      <c r="D26" s="68"/>
      <c r="E26" s="81">
        <f>'단가대비표-MF'!O22</f>
        <v>0</v>
      </c>
      <c r="F26" s="75">
        <f>TRUNC(E26*D26,1)</f>
        <v>0</v>
      </c>
      <c r="G26" s="81">
        <f>'단가대비표-MF'!P22</f>
        <v>0</v>
      </c>
      <c r="H26" s="75">
        <f>TRUNC(G26*D26,1)</f>
        <v>0</v>
      </c>
      <c r="I26" s="81">
        <f>'단가대비표-MF'!V22</f>
        <v>0</v>
      </c>
      <c r="J26" s="75">
        <f>TRUNC(I26*D26,1)</f>
        <v>0</v>
      </c>
      <c r="K26" s="81">
        <f t="shared" si="3"/>
        <v>0</v>
      </c>
      <c r="L26" s="75">
        <f t="shared" si="3"/>
        <v>0</v>
      </c>
      <c r="M26" s="14" t="s">
        <v>19</v>
      </c>
      <c r="N26" s="69" t="s">
        <v>822</v>
      </c>
      <c r="O26" s="69" t="s">
        <v>980</v>
      </c>
      <c r="P26" s="69" t="s">
        <v>185</v>
      </c>
      <c r="Q26" s="69" t="s">
        <v>185</v>
      </c>
      <c r="R26" s="69" t="s">
        <v>186</v>
      </c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69" t="s">
        <v>19</v>
      </c>
      <c r="AW26" s="69" t="s">
        <v>988</v>
      </c>
      <c r="AX26" s="69" t="s">
        <v>19</v>
      </c>
      <c r="AY26" s="69" t="s">
        <v>19</v>
      </c>
      <c r="AZ26" s="69" t="s">
        <v>19</v>
      </c>
    </row>
    <row r="27" spans="1:52" ht="30" customHeight="1">
      <c r="A27" s="14" t="s">
        <v>362</v>
      </c>
      <c r="B27" s="14" t="s">
        <v>243</v>
      </c>
      <c r="C27" s="14" t="s">
        <v>244</v>
      </c>
      <c r="D27" s="68"/>
      <c r="E27" s="81">
        <f>'단가대비표-MF'!O74</f>
        <v>0</v>
      </c>
      <c r="F27" s="75">
        <f>TRUNC(E27*D27,1)</f>
        <v>0</v>
      </c>
      <c r="G27" s="81">
        <f>'단가대비표-MF'!P74</f>
        <v>0</v>
      </c>
      <c r="H27" s="75">
        <f>TRUNC(G27*D27,1)</f>
        <v>0</v>
      </c>
      <c r="I27" s="81">
        <f>'단가대비표-MF'!V74</f>
        <v>0</v>
      </c>
      <c r="J27" s="75">
        <f>TRUNC(I27*D27,1)</f>
        <v>0</v>
      </c>
      <c r="K27" s="81">
        <f t="shared" si="3"/>
        <v>0</v>
      </c>
      <c r="L27" s="75">
        <f t="shared" si="3"/>
        <v>0</v>
      </c>
      <c r="M27" s="14" t="s">
        <v>19</v>
      </c>
      <c r="N27" s="69" t="s">
        <v>822</v>
      </c>
      <c r="O27" s="69" t="s">
        <v>982</v>
      </c>
      <c r="P27" s="69" t="s">
        <v>185</v>
      </c>
      <c r="Q27" s="69" t="s">
        <v>185</v>
      </c>
      <c r="R27" s="69" t="s">
        <v>186</v>
      </c>
      <c r="S27" s="70"/>
      <c r="T27" s="70"/>
      <c r="U27" s="70"/>
      <c r="V27" s="70">
        <v>1</v>
      </c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69" t="s">
        <v>19</v>
      </c>
      <c r="AW27" s="69" t="s">
        <v>989</v>
      </c>
      <c r="AX27" s="69" t="s">
        <v>19</v>
      </c>
      <c r="AY27" s="69" t="s">
        <v>19</v>
      </c>
      <c r="AZ27" s="69" t="s">
        <v>19</v>
      </c>
    </row>
    <row r="28" spans="1:52" ht="30" customHeight="1">
      <c r="A28" s="14" t="s">
        <v>242</v>
      </c>
      <c r="B28" s="14" t="s">
        <v>243</v>
      </c>
      <c r="C28" s="14" t="s">
        <v>244</v>
      </c>
      <c r="D28" s="68"/>
      <c r="E28" s="81">
        <f>'단가대비표-MF'!O69</f>
        <v>0</v>
      </c>
      <c r="F28" s="75">
        <f>TRUNC(E28*D28,1)</f>
        <v>0</v>
      </c>
      <c r="G28" s="81">
        <f>'단가대비표-MF'!P69</f>
        <v>0</v>
      </c>
      <c r="H28" s="75">
        <f>TRUNC(G28*D28,1)</f>
        <v>0</v>
      </c>
      <c r="I28" s="81">
        <f>'단가대비표-MF'!V69</f>
        <v>0</v>
      </c>
      <c r="J28" s="75">
        <f>TRUNC(I28*D28,1)</f>
        <v>0</v>
      </c>
      <c r="K28" s="81">
        <f t="shared" si="3"/>
        <v>0</v>
      </c>
      <c r="L28" s="75">
        <f t="shared" si="3"/>
        <v>0</v>
      </c>
      <c r="M28" s="14" t="s">
        <v>19</v>
      </c>
      <c r="N28" s="69" t="s">
        <v>822</v>
      </c>
      <c r="O28" s="69" t="s">
        <v>805</v>
      </c>
      <c r="P28" s="69" t="s">
        <v>185</v>
      </c>
      <c r="Q28" s="69" t="s">
        <v>185</v>
      </c>
      <c r="R28" s="69" t="s">
        <v>186</v>
      </c>
      <c r="S28" s="70"/>
      <c r="T28" s="70"/>
      <c r="U28" s="70"/>
      <c r="V28" s="70">
        <v>1</v>
      </c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69" t="s">
        <v>19</v>
      </c>
      <c r="AW28" s="69" t="s">
        <v>990</v>
      </c>
      <c r="AX28" s="69" t="s">
        <v>19</v>
      </c>
      <c r="AY28" s="69" t="s">
        <v>19</v>
      </c>
      <c r="AZ28" s="69" t="s">
        <v>19</v>
      </c>
    </row>
    <row r="29" spans="1:52" ht="30" customHeight="1">
      <c r="A29" s="14" t="s">
        <v>246</v>
      </c>
      <c r="B29" s="14" t="s">
        <v>363</v>
      </c>
      <c r="C29" s="14" t="s">
        <v>192</v>
      </c>
      <c r="D29" s="68"/>
      <c r="E29" s="81">
        <f>TRUNC(SUMIF(V25:V29, RIGHTB(O29, 1), H25:H29)*U29, 2)</f>
        <v>0</v>
      </c>
      <c r="F29" s="75">
        <f>TRUNC(E29*D29,1)</f>
        <v>0</v>
      </c>
      <c r="G29" s="81">
        <v>0</v>
      </c>
      <c r="H29" s="75">
        <f>TRUNC(G29*D29,1)</f>
        <v>0</v>
      </c>
      <c r="I29" s="81">
        <v>0</v>
      </c>
      <c r="J29" s="75">
        <f>TRUNC(I29*D29,1)</f>
        <v>0</v>
      </c>
      <c r="K29" s="81">
        <f t="shared" si="3"/>
        <v>0</v>
      </c>
      <c r="L29" s="75">
        <f t="shared" si="3"/>
        <v>0</v>
      </c>
      <c r="M29" s="14" t="s">
        <v>19</v>
      </c>
      <c r="N29" s="69" t="s">
        <v>822</v>
      </c>
      <c r="O29" s="69" t="s">
        <v>809</v>
      </c>
      <c r="P29" s="69" t="s">
        <v>185</v>
      </c>
      <c r="Q29" s="69" t="s">
        <v>185</v>
      </c>
      <c r="R29" s="69" t="s">
        <v>185</v>
      </c>
      <c r="S29" s="70">
        <v>1</v>
      </c>
      <c r="T29" s="70">
        <v>0</v>
      </c>
      <c r="U29" s="70">
        <v>0.03</v>
      </c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69" t="s">
        <v>19</v>
      </c>
      <c r="AW29" s="69" t="s">
        <v>991</v>
      </c>
      <c r="AX29" s="69" t="s">
        <v>19</v>
      </c>
      <c r="AY29" s="69" t="s">
        <v>19</v>
      </c>
      <c r="AZ29" s="69" t="s">
        <v>19</v>
      </c>
    </row>
    <row r="30" spans="1:52" ht="30" customHeight="1">
      <c r="A30" s="14" t="s">
        <v>364</v>
      </c>
      <c r="B30" s="14" t="s">
        <v>19</v>
      </c>
      <c r="C30" s="14" t="s">
        <v>19</v>
      </c>
      <c r="D30" s="68"/>
      <c r="E30" s="81"/>
      <c r="F30" s="75">
        <f>TRUNC(SUMIF(N25:N29, N24, F25:F29),0)</f>
        <v>0</v>
      </c>
      <c r="G30" s="81"/>
      <c r="H30" s="75">
        <f>TRUNC(SUMIF(N25:N29, N24, H25:H29),0)</f>
        <v>0</v>
      </c>
      <c r="I30" s="81"/>
      <c r="J30" s="75">
        <f>TRUNC(SUMIF(N25:N29, N24, J25:J29),0)</f>
        <v>0</v>
      </c>
      <c r="K30" s="81"/>
      <c r="L30" s="75">
        <f>F30+H30+J30</f>
        <v>0</v>
      </c>
      <c r="M30" s="14" t="s">
        <v>19</v>
      </c>
      <c r="N30" s="69" t="s">
        <v>248</v>
      </c>
      <c r="O30" s="69" t="s">
        <v>248</v>
      </c>
      <c r="P30" s="69" t="s">
        <v>19</v>
      </c>
      <c r="Q30" s="69" t="s">
        <v>19</v>
      </c>
      <c r="R30" s="69" t="s">
        <v>19</v>
      </c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69" t="s">
        <v>19</v>
      </c>
      <c r="AW30" s="69" t="s">
        <v>19</v>
      </c>
      <c r="AX30" s="69" t="s">
        <v>19</v>
      </c>
      <c r="AY30" s="69" t="s">
        <v>19</v>
      </c>
      <c r="AZ30" s="69" t="s">
        <v>19</v>
      </c>
    </row>
    <row r="31" spans="1:52" ht="30" customHeight="1">
      <c r="A31" s="68"/>
      <c r="B31" s="68"/>
      <c r="C31" s="68"/>
      <c r="D31" s="68"/>
      <c r="E31" s="81"/>
      <c r="F31" s="75"/>
      <c r="G31" s="81"/>
      <c r="H31" s="75"/>
      <c r="I31" s="81"/>
      <c r="J31" s="75"/>
      <c r="K31" s="81"/>
      <c r="L31" s="75"/>
      <c r="M31" s="68"/>
    </row>
    <row r="32" spans="1:52" ht="30" customHeight="1">
      <c r="A32" s="76" t="s">
        <v>757</v>
      </c>
      <c r="B32" s="77"/>
      <c r="C32" s="77"/>
      <c r="D32" s="77"/>
      <c r="E32" s="78"/>
      <c r="F32" s="79"/>
      <c r="G32" s="78"/>
      <c r="H32" s="79"/>
      <c r="I32" s="78"/>
      <c r="J32" s="79"/>
      <c r="K32" s="78"/>
      <c r="L32" s="79"/>
      <c r="M32" s="80"/>
      <c r="N32" s="135" t="s">
        <v>824</v>
      </c>
    </row>
    <row r="33" spans="1:52" ht="30" customHeight="1">
      <c r="A33" s="14" t="s">
        <v>357</v>
      </c>
      <c r="B33" s="14" t="s">
        <v>366</v>
      </c>
      <c r="C33" s="14" t="s">
        <v>184</v>
      </c>
      <c r="D33" s="68"/>
      <c r="E33" s="81">
        <f>'단가대비표-MF'!O24</f>
        <v>0</v>
      </c>
      <c r="F33" s="75">
        <f>TRUNC(E33*D33,1)</f>
        <v>0</v>
      </c>
      <c r="G33" s="81">
        <f>'단가대비표-MF'!P24</f>
        <v>0</v>
      </c>
      <c r="H33" s="75">
        <f>TRUNC(G33*D33,1)</f>
        <v>0</v>
      </c>
      <c r="I33" s="81">
        <f>'단가대비표-MF'!V24</f>
        <v>0</v>
      </c>
      <c r="J33" s="75">
        <f>TRUNC(I33*D33,1)</f>
        <v>0</v>
      </c>
      <c r="K33" s="81">
        <f t="shared" ref="K33:L37" si="4">TRUNC(E33+G33+I33,1)</f>
        <v>0</v>
      </c>
      <c r="L33" s="75">
        <f t="shared" si="4"/>
        <v>0</v>
      </c>
      <c r="M33" s="14" t="s">
        <v>19</v>
      </c>
      <c r="N33" s="69" t="s">
        <v>824</v>
      </c>
      <c r="O33" s="69" t="s">
        <v>992</v>
      </c>
      <c r="P33" s="69" t="s">
        <v>185</v>
      </c>
      <c r="Q33" s="69" t="s">
        <v>185</v>
      </c>
      <c r="R33" s="69" t="s">
        <v>186</v>
      </c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69" t="s">
        <v>19</v>
      </c>
      <c r="AW33" s="69" t="s">
        <v>993</v>
      </c>
      <c r="AX33" s="69" t="s">
        <v>19</v>
      </c>
      <c r="AY33" s="69" t="s">
        <v>19</v>
      </c>
      <c r="AZ33" s="69" t="s">
        <v>19</v>
      </c>
    </row>
    <row r="34" spans="1:52" ht="30" customHeight="1">
      <c r="A34" s="14" t="s">
        <v>359</v>
      </c>
      <c r="B34" s="14" t="s">
        <v>360</v>
      </c>
      <c r="C34" s="14" t="s">
        <v>361</v>
      </c>
      <c r="D34" s="68"/>
      <c r="E34" s="81">
        <f>'단가대비표-MF'!O22</f>
        <v>0</v>
      </c>
      <c r="F34" s="75">
        <f>TRUNC(E34*D34,1)</f>
        <v>0</v>
      </c>
      <c r="G34" s="81">
        <f>'단가대비표-MF'!P22</f>
        <v>0</v>
      </c>
      <c r="H34" s="75">
        <f>TRUNC(G34*D34,1)</f>
        <v>0</v>
      </c>
      <c r="I34" s="81">
        <f>'단가대비표-MF'!V22</f>
        <v>0</v>
      </c>
      <c r="J34" s="75">
        <f>TRUNC(I34*D34,1)</f>
        <v>0</v>
      </c>
      <c r="K34" s="81">
        <f t="shared" si="4"/>
        <v>0</v>
      </c>
      <c r="L34" s="75">
        <f t="shared" si="4"/>
        <v>0</v>
      </c>
      <c r="M34" s="14" t="s">
        <v>19</v>
      </c>
      <c r="N34" s="69" t="s">
        <v>824</v>
      </c>
      <c r="O34" s="69" t="s">
        <v>980</v>
      </c>
      <c r="P34" s="69" t="s">
        <v>185</v>
      </c>
      <c r="Q34" s="69" t="s">
        <v>185</v>
      </c>
      <c r="R34" s="69" t="s">
        <v>186</v>
      </c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69" t="s">
        <v>19</v>
      </c>
      <c r="AW34" s="69" t="s">
        <v>994</v>
      </c>
      <c r="AX34" s="69" t="s">
        <v>19</v>
      </c>
      <c r="AY34" s="69" t="s">
        <v>19</v>
      </c>
      <c r="AZ34" s="69" t="s">
        <v>19</v>
      </c>
    </row>
    <row r="35" spans="1:52" ht="30" customHeight="1">
      <c r="A35" s="14" t="s">
        <v>362</v>
      </c>
      <c r="B35" s="14" t="s">
        <v>243</v>
      </c>
      <c r="C35" s="14" t="s">
        <v>244</v>
      </c>
      <c r="D35" s="68"/>
      <c r="E35" s="81">
        <f>'단가대비표-MF'!O74</f>
        <v>0</v>
      </c>
      <c r="F35" s="75">
        <f>TRUNC(E35*D35,1)</f>
        <v>0</v>
      </c>
      <c r="G35" s="81">
        <f>'단가대비표-MF'!P74</f>
        <v>0</v>
      </c>
      <c r="H35" s="75">
        <f>TRUNC(G35*D35,1)</f>
        <v>0</v>
      </c>
      <c r="I35" s="81">
        <f>'단가대비표-MF'!V74</f>
        <v>0</v>
      </c>
      <c r="J35" s="75">
        <f>TRUNC(I35*D35,1)</f>
        <v>0</v>
      </c>
      <c r="K35" s="81">
        <f t="shared" si="4"/>
        <v>0</v>
      </c>
      <c r="L35" s="75">
        <f t="shared" si="4"/>
        <v>0</v>
      </c>
      <c r="M35" s="14" t="s">
        <v>19</v>
      </c>
      <c r="N35" s="69" t="s">
        <v>824</v>
      </c>
      <c r="O35" s="69" t="s">
        <v>982</v>
      </c>
      <c r="P35" s="69" t="s">
        <v>185</v>
      </c>
      <c r="Q35" s="69" t="s">
        <v>185</v>
      </c>
      <c r="R35" s="69" t="s">
        <v>186</v>
      </c>
      <c r="S35" s="70"/>
      <c r="T35" s="70"/>
      <c r="U35" s="70"/>
      <c r="V35" s="70">
        <v>1</v>
      </c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69" t="s">
        <v>19</v>
      </c>
      <c r="AW35" s="69" t="s">
        <v>995</v>
      </c>
      <c r="AX35" s="69" t="s">
        <v>19</v>
      </c>
      <c r="AY35" s="69" t="s">
        <v>19</v>
      </c>
      <c r="AZ35" s="69" t="s">
        <v>19</v>
      </c>
    </row>
    <row r="36" spans="1:52" ht="30" customHeight="1">
      <c r="A36" s="14" t="s">
        <v>242</v>
      </c>
      <c r="B36" s="14" t="s">
        <v>243</v>
      </c>
      <c r="C36" s="14" t="s">
        <v>244</v>
      </c>
      <c r="D36" s="68"/>
      <c r="E36" s="81">
        <f>'단가대비표-MF'!O69</f>
        <v>0</v>
      </c>
      <c r="F36" s="75">
        <f>TRUNC(E36*D36,1)</f>
        <v>0</v>
      </c>
      <c r="G36" s="81">
        <f>'단가대비표-MF'!P69</f>
        <v>0</v>
      </c>
      <c r="H36" s="75">
        <f>TRUNC(G36*D36,1)</f>
        <v>0</v>
      </c>
      <c r="I36" s="81">
        <f>'단가대비표-MF'!V69</f>
        <v>0</v>
      </c>
      <c r="J36" s="75">
        <f>TRUNC(I36*D36,1)</f>
        <v>0</v>
      </c>
      <c r="K36" s="81">
        <f t="shared" si="4"/>
        <v>0</v>
      </c>
      <c r="L36" s="75">
        <f t="shared" si="4"/>
        <v>0</v>
      </c>
      <c r="M36" s="14" t="s">
        <v>19</v>
      </c>
      <c r="N36" s="69" t="s">
        <v>824</v>
      </c>
      <c r="O36" s="69" t="s">
        <v>805</v>
      </c>
      <c r="P36" s="69" t="s">
        <v>185</v>
      </c>
      <c r="Q36" s="69" t="s">
        <v>185</v>
      </c>
      <c r="R36" s="69" t="s">
        <v>186</v>
      </c>
      <c r="S36" s="70"/>
      <c r="T36" s="70"/>
      <c r="U36" s="70"/>
      <c r="V36" s="70">
        <v>1</v>
      </c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69" t="s">
        <v>19</v>
      </c>
      <c r="AW36" s="69" t="s">
        <v>996</v>
      </c>
      <c r="AX36" s="69" t="s">
        <v>19</v>
      </c>
      <c r="AY36" s="69" t="s">
        <v>19</v>
      </c>
      <c r="AZ36" s="69" t="s">
        <v>19</v>
      </c>
    </row>
    <row r="37" spans="1:52" ht="30" customHeight="1">
      <c r="A37" s="14" t="s">
        <v>246</v>
      </c>
      <c r="B37" s="14" t="s">
        <v>363</v>
      </c>
      <c r="C37" s="14" t="s">
        <v>192</v>
      </c>
      <c r="D37" s="68"/>
      <c r="E37" s="81">
        <f>TRUNC(SUMIF(V33:V37, RIGHTB(O37, 1), H33:H37)*U37, 2)</f>
        <v>0</v>
      </c>
      <c r="F37" s="75">
        <f>TRUNC(E37*D37,1)</f>
        <v>0</v>
      </c>
      <c r="G37" s="81">
        <v>0</v>
      </c>
      <c r="H37" s="75">
        <f>TRUNC(G37*D37,1)</f>
        <v>0</v>
      </c>
      <c r="I37" s="81">
        <v>0</v>
      </c>
      <c r="J37" s="75">
        <f>TRUNC(I37*D37,1)</f>
        <v>0</v>
      </c>
      <c r="K37" s="81">
        <f t="shared" si="4"/>
        <v>0</v>
      </c>
      <c r="L37" s="75">
        <f t="shared" si="4"/>
        <v>0</v>
      </c>
      <c r="M37" s="14" t="s">
        <v>19</v>
      </c>
      <c r="N37" s="69" t="s">
        <v>824</v>
      </c>
      <c r="O37" s="69" t="s">
        <v>809</v>
      </c>
      <c r="P37" s="69" t="s">
        <v>185</v>
      </c>
      <c r="Q37" s="69" t="s">
        <v>185</v>
      </c>
      <c r="R37" s="69" t="s">
        <v>185</v>
      </c>
      <c r="S37" s="70">
        <v>1</v>
      </c>
      <c r="T37" s="70">
        <v>0</v>
      </c>
      <c r="U37" s="70">
        <v>0.03</v>
      </c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69" t="s">
        <v>19</v>
      </c>
      <c r="AW37" s="69" t="s">
        <v>997</v>
      </c>
      <c r="AX37" s="69" t="s">
        <v>19</v>
      </c>
      <c r="AY37" s="69" t="s">
        <v>19</v>
      </c>
      <c r="AZ37" s="69" t="s">
        <v>19</v>
      </c>
    </row>
    <row r="38" spans="1:52" ht="30" customHeight="1">
      <c r="A38" s="14" t="s">
        <v>364</v>
      </c>
      <c r="B38" s="14" t="s">
        <v>19</v>
      </c>
      <c r="C38" s="14" t="s">
        <v>19</v>
      </c>
      <c r="D38" s="68"/>
      <c r="E38" s="81"/>
      <c r="F38" s="75">
        <f>TRUNC(SUMIF(N33:N37, N32, F33:F37),0)</f>
        <v>0</v>
      </c>
      <c r="G38" s="81"/>
      <c r="H38" s="75">
        <f>TRUNC(SUMIF(N33:N37, N32, H33:H37),0)</f>
        <v>0</v>
      </c>
      <c r="I38" s="81"/>
      <c r="J38" s="75">
        <f>TRUNC(SUMIF(N33:N37, N32, J33:J37),0)</f>
        <v>0</v>
      </c>
      <c r="K38" s="81"/>
      <c r="L38" s="75">
        <f>F38+H38+J38</f>
        <v>0</v>
      </c>
      <c r="M38" s="14" t="s">
        <v>19</v>
      </c>
      <c r="N38" s="69" t="s">
        <v>248</v>
      </c>
      <c r="O38" s="69" t="s">
        <v>248</v>
      </c>
      <c r="P38" s="69" t="s">
        <v>19</v>
      </c>
      <c r="Q38" s="69" t="s">
        <v>19</v>
      </c>
      <c r="R38" s="69" t="s">
        <v>19</v>
      </c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69" t="s">
        <v>19</v>
      </c>
      <c r="AW38" s="69" t="s">
        <v>19</v>
      </c>
      <c r="AX38" s="69" t="s">
        <v>19</v>
      </c>
      <c r="AY38" s="69" t="s">
        <v>19</v>
      </c>
      <c r="AZ38" s="69" t="s">
        <v>19</v>
      </c>
    </row>
    <row r="39" spans="1:52" ht="30" customHeight="1">
      <c r="A39" s="68"/>
      <c r="B39" s="68"/>
      <c r="C39" s="68"/>
      <c r="D39" s="68"/>
      <c r="E39" s="81"/>
      <c r="F39" s="75"/>
      <c r="G39" s="81"/>
      <c r="H39" s="75"/>
      <c r="I39" s="81"/>
      <c r="J39" s="75"/>
      <c r="K39" s="81"/>
      <c r="L39" s="75"/>
      <c r="M39" s="68"/>
    </row>
    <row r="40" spans="1:52" ht="30" customHeight="1">
      <c r="A40" s="76" t="s">
        <v>758</v>
      </c>
      <c r="B40" s="77"/>
      <c r="C40" s="77"/>
      <c r="D40" s="77"/>
      <c r="E40" s="78"/>
      <c r="F40" s="79"/>
      <c r="G40" s="78"/>
      <c r="H40" s="79"/>
      <c r="I40" s="78"/>
      <c r="J40" s="79"/>
      <c r="K40" s="78"/>
      <c r="L40" s="79"/>
      <c r="M40" s="80"/>
      <c r="N40" s="135" t="s">
        <v>826</v>
      </c>
    </row>
    <row r="41" spans="1:52" ht="30" customHeight="1">
      <c r="A41" s="14" t="s">
        <v>357</v>
      </c>
      <c r="B41" s="14" t="s">
        <v>367</v>
      </c>
      <c r="C41" s="14" t="s">
        <v>184</v>
      </c>
      <c r="D41" s="68"/>
      <c r="E41" s="81">
        <f>'단가대비표-MF'!O23</f>
        <v>0</v>
      </c>
      <c r="F41" s="75">
        <f>TRUNC(E41*D41,1)</f>
        <v>0</v>
      </c>
      <c r="G41" s="81">
        <f>'단가대비표-MF'!P23</f>
        <v>0</v>
      </c>
      <c r="H41" s="75">
        <f>TRUNC(G41*D41,1)</f>
        <v>0</v>
      </c>
      <c r="I41" s="81">
        <f>'단가대비표-MF'!V23</f>
        <v>0</v>
      </c>
      <c r="J41" s="75">
        <f>TRUNC(I41*D41,1)</f>
        <v>0</v>
      </c>
      <c r="K41" s="81">
        <f t="shared" ref="K41:L45" si="5">TRUNC(E41+G41+I41,1)</f>
        <v>0</v>
      </c>
      <c r="L41" s="75">
        <f t="shared" si="5"/>
        <v>0</v>
      </c>
      <c r="M41" s="14" t="s">
        <v>19</v>
      </c>
      <c r="N41" s="69" t="s">
        <v>826</v>
      </c>
      <c r="O41" s="69" t="s">
        <v>998</v>
      </c>
      <c r="P41" s="69" t="s">
        <v>185</v>
      </c>
      <c r="Q41" s="69" t="s">
        <v>185</v>
      </c>
      <c r="R41" s="69" t="s">
        <v>186</v>
      </c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69" t="s">
        <v>19</v>
      </c>
      <c r="AW41" s="69" t="s">
        <v>999</v>
      </c>
      <c r="AX41" s="69" t="s">
        <v>19</v>
      </c>
      <c r="AY41" s="69" t="s">
        <v>19</v>
      </c>
      <c r="AZ41" s="69" t="s">
        <v>19</v>
      </c>
    </row>
    <row r="42" spans="1:52" ht="30" customHeight="1">
      <c r="A42" s="14" t="s">
        <v>359</v>
      </c>
      <c r="B42" s="14" t="s">
        <v>360</v>
      </c>
      <c r="C42" s="14" t="s">
        <v>361</v>
      </c>
      <c r="D42" s="68"/>
      <c r="E42" s="81">
        <f>'단가대비표-MF'!O22</f>
        <v>0</v>
      </c>
      <c r="F42" s="75">
        <f>TRUNC(E42*D42,1)</f>
        <v>0</v>
      </c>
      <c r="G42" s="81">
        <f>'단가대비표-MF'!P22</f>
        <v>0</v>
      </c>
      <c r="H42" s="75">
        <f>TRUNC(G42*D42,1)</f>
        <v>0</v>
      </c>
      <c r="I42" s="81">
        <f>'단가대비표-MF'!V22</f>
        <v>0</v>
      </c>
      <c r="J42" s="75">
        <f>TRUNC(I42*D42,1)</f>
        <v>0</v>
      </c>
      <c r="K42" s="81">
        <f t="shared" si="5"/>
        <v>0</v>
      </c>
      <c r="L42" s="75">
        <f t="shared" si="5"/>
        <v>0</v>
      </c>
      <c r="M42" s="14" t="s">
        <v>19</v>
      </c>
      <c r="N42" s="69" t="s">
        <v>826</v>
      </c>
      <c r="O42" s="69" t="s">
        <v>980</v>
      </c>
      <c r="P42" s="69" t="s">
        <v>185</v>
      </c>
      <c r="Q42" s="69" t="s">
        <v>185</v>
      </c>
      <c r="R42" s="69" t="s">
        <v>186</v>
      </c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69" t="s">
        <v>19</v>
      </c>
      <c r="AW42" s="69" t="s">
        <v>1000</v>
      </c>
      <c r="AX42" s="69" t="s">
        <v>19</v>
      </c>
      <c r="AY42" s="69" t="s">
        <v>19</v>
      </c>
      <c r="AZ42" s="69" t="s">
        <v>19</v>
      </c>
    </row>
    <row r="43" spans="1:52" ht="30" customHeight="1">
      <c r="A43" s="14" t="s">
        <v>362</v>
      </c>
      <c r="B43" s="14" t="s">
        <v>243</v>
      </c>
      <c r="C43" s="14" t="s">
        <v>244</v>
      </c>
      <c r="D43" s="68"/>
      <c r="E43" s="81">
        <f>'단가대비표-MF'!O74</f>
        <v>0</v>
      </c>
      <c r="F43" s="75">
        <f>TRUNC(E43*D43,1)</f>
        <v>0</v>
      </c>
      <c r="G43" s="81">
        <f>'단가대비표-MF'!P74</f>
        <v>0</v>
      </c>
      <c r="H43" s="75">
        <f>TRUNC(G43*D43,1)</f>
        <v>0</v>
      </c>
      <c r="I43" s="81">
        <f>'단가대비표-MF'!V74</f>
        <v>0</v>
      </c>
      <c r="J43" s="75">
        <f>TRUNC(I43*D43,1)</f>
        <v>0</v>
      </c>
      <c r="K43" s="81">
        <f t="shared" si="5"/>
        <v>0</v>
      </c>
      <c r="L43" s="75">
        <f t="shared" si="5"/>
        <v>0</v>
      </c>
      <c r="M43" s="14" t="s">
        <v>19</v>
      </c>
      <c r="N43" s="69" t="s">
        <v>826</v>
      </c>
      <c r="O43" s="69" t="s">
        <v>982</v>
      </c>
      <c r="P43" s="69" t="s">
        <v>185</v>
      </c>
      <c r="Q43" s="69" t="s">
        <v>185</v>
      </c>
      <c r="R43" s="69" t="s">
        <v>186</v>
      </c>
      <c r="S43" s="70"/>
      <c r="T43" s="70"/>
      <c r="U43" s="70"/>
      <c r="V43" s="70">
        <v>1</v>
      </c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69" t="s">
        <v>19</v>
      </c>
      <c r="AW43" s="69" t="s">
        <v>1001</v>
      </c>
      <c r="AX43" s="69" t="s">
        <v>19</v>
      </c>
      <c r="AY43" s="69" t="s">
        <v>19</v>
      </c>
      <c r="AZ43" s="69" t="s">
        <v>19</v>
      </c>
    </row>
    <row r="44" spans="1:52" ht="30" customHeight="1">
      <c r="A44" s="14" t="s">
        <v>242</v>
      </c>
      <c r="B44" s="14" t="s">
        <v>243</v>
      </c>
      <c r="C44" s="14" t="s">
        <v>244</v>
      </c>
      <c r="D44" s="68"/>
      <c r="E44" s="81">
        <f>'단가대비표-MF'!O69</f>
        <v>0</v>
      </c>
      <c r="F44" s="75">
        <f>TRUNC(E44*D44,1)</f>
        <v>0</v>
      </c>
      <c r="G44" s="81">
        <f>'단가대비표-MF'!P69</f>
        <v>0</v>
      </c>
      <c r="H44" s="75">
        <f>TRUNC(G44*D44,1)</f>
        <v>0</v>
      </c>
      <c r="I44" s="81">
        <f>'단가대비표-MF'!V69</f>
        <v>0</v>
      </c>
      <c r="J44" s="75">
        <f>TRUNC(I44*D44,1)</f>
        <v>0</v>
      </c>
      <c r="K44" s="81">
        <f t="shared" si="5"/>
        <v>0</v>
      </c>
      <c r="L44" s="75">
        <f t="shared" si="5"/>
        <v>0</v>
      </c>
      <c r="M44" s="14" t="s">
        <v>19</v>
      </c>
      <c r="N44" s="69" t="s">
        <v>826</v>
      </c>
      <c r="O44" s="69" t="s">
        <v>805</v>
      </c>
      <c r="P44" s="69" t="s">
        <v>185</v>
      </c>
      <c r="Q44" s="69" t="s">
        <v>185</v>
      </c>
      <c r="R44" s="69" t="s">
        <v>186</v>
      </c>
      <c r="S44" s="70"/>
      <c r="T44" s="70"/>
      <c r="U44" s="70"/>
      <c r="V44" s="70">
        <v>1</v>
      </c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69" t="s">
        <v>19</v>
      </c>
      <c r="AW44" s="69" t="s">
        <v>1002</v>
      </c>
      <c r="AX44" s="69" t="s">
        <v>19</v>
      </c>
      <c r="AY44" s="69" t="s">
        <v>19</v>
      </c>
      <c r="AZ44" s="69" t="s">
        <v>19</v>
      </c>
    </row>
    <row r="45" spans="1:52" ht="30" customHeight="1">
      <c r="A45" s="14" t="s">
        <v>246</v>
      </c>
      <c r="B45" s="14" t="s">
        <v>363</v>
      </c>
      <c r="C45" s="14" t="s">
        <v>192</v>
      </c>
      <c r="D45" s="68"/>
      <c r="E45" s="81">
        <f>TRUNC(SUMIF(V41:V45, RIGHTB(O45, 1), H41:H45)*U45, 2)</f>
        <v>0</v>
      </c>
      <c r="F45" s="75">
        <f>TRUNC(E45*D45,1)</f>
        <v>0</v>
      </c>
      <c r="G45" s="81">
        <v>0</v>
      </c>
      <c r="H45" s="75">
        <f>TRUNC(G45*D45,1)</f>
        <v>0</v>
      </c>
      <c r="I45" s="81">
        <v>0</v>
      </c>
      <c r="J45" s="75">
        <f>TRUNC(I45*D45,1)</f>
        <v>0</v>
      </c>
      <c r="K45" s="81">
        <f t="shared" si="5"/>
        <v>0</v>
      </c>
      <c r="L45" s="75">
        <f t="shared" si="5"/>
        <v>0</v>
      </c>
      <c r="M45" s="14" t="s">
        <v>19</v>
      </c>
      <c r="N45" s="69" t="s">
        <v>826</v>
      </c>
      <c r="O45" s="69" t="s">
        <v>809</v>
      </c>
      <c r="P45" s="69" t="s">
        <v>185</v>
      </c>
      <c r="Q45" s="69" t="s">
        <v>185</v>
      </c>
      <c r="R45" s="69" t="s">
        <v>185</v>
      </c>
      <c r="S45" s="70">
        <v>1</v>
      </c>
      <c r="T45" s="70">
        <v>0</v>
      </c>
      <c r="U45" s="70">
        <v>0.03</v>
      </c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69" t="s">
        <v>19</v>
      </c>
      <c r="AW45" s="69" t="s">
        <v>1003</v>
      </c>
      <c r="AX45" s="69" t="s">
        <v>19</v>
      </c>
      <c r="AY45" s="69" t="s">
        <v>19</v>
      </c>
      <c r="AZ45" s="69" t="s">
        <v>19</v>
      </c>
    </row>
    <row r="46" spans="1:52" ht="30" customHeight="1">
      <c r="A46" s="14" t="s">
        <v>364</v>
      </c>
      <c r="B46" s="14" t="s">
        <v>19</v>
      </c>
      <c r="C46" s="14" t="s">
        <v>19</v>
      </c>
      <c r="D46" s="68"/>
      <c r="E46" s="81"/>
      <c r="F46" s="75">
        <f>TRUNC(SUMIF(N41:N45, N40, F41:F45),0)</f>
        <v>0</v>
      </c>
      <c r="G46" s="81"/>
      <c r="H46" s="75">
        <f>TRUNC(SUMIF(N41:N45, N40, H41:H45),0)</f>
        <v>0</v>
      </c>
      <c r="I46" s="81"/>
      <c r="J46" s="75">
        <f>TRUNC(SUMIF(N41:N45, N40, J41:J45),0)</f>
        <v>0</v>
      </c>
      <c r="K46" s="81"/>
      <c r="L46" s="75">
        <f>F46+H46+J46</f>
        <v>0</v>
      </c>
      <c r="M46" s="14" t="s">
        <v>19</v>
      </c>
      <c r="N46" s="69" t="s">
        <v>248</v>
      </c>
      <c r="O46" s="69" t="s">
        <v>248</v>
      </c>
      <c r="P46" s="69" t="s">
        <v>19</v>
      </c>
      <c r="Q46" s="69" t="s">
        <v>19</v>
      </c>
      <c r="R46" s="69" t="s">
        <v>19</v>
      </c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69" t="s">
        <v>19</v>
      </c>
      <c r="AW46" s="69" t="s">
        <v>19</v>
      </c>
      <c r="AX46" s="69" t="s">
        <v>19</v>
      </c>
      <c r="AY46" s="69" t="s">
        <v>19</v>
      </c>
      <c r="AZ46" s="69" t="s">
        <v>19</v>
      </c>
    </row>
    <row r="47" spans="1:52" ht="30" customHeight="1">
      <c r="A47" s="68"/>
      <c r="B47" s="68"/>
      <c r="C47" s="68"/>
      <c r="D47" s="68"/>
      <c r="E47" s="81"/>
      <c r="F47" s="75"/>
      <c r="G47" s="81"/>
      <c r="H47" s="75"/>
      <c r="I47" s="81"/>
      <c r="J47" s="75"/>
      <c r="K47" s="81"/>
      <c r="L47" s="75"/>
      <c r="M47" s="68"/>
    </row>
    <row r="48" spans="1:52" ht="30" customHeight="1">
      <c r="A48" s="76" t="s">
        <v>759</v>
      </c>
      <c r="B48" s="77"/>
      <c r="C48" s="77"/>
      <c r="D48" s="77"/>
      <c r="E48" s="78"/>
      <c r="F48" s="79"/>
      <c r="G48" s="78"/>
      <c r="H48" s="79"/>
      <c r="I48" s="78"/>
      <c r="J48" s="79"/>
      <c r="K48" s="78"/>
      <c r="L48" s="79"/>
      <c r="M48" s="80"/>
      <c r="N48" s="135" t="s">
        <v>854</v>
      </c>
    </row>
    <row r="49" spans="1:52" ht="30" customHeight="1">
      <c r="A49" s="14" t="s">
        <v>368</v>
      </c>
      <c r="B49" s="14" t="s">
        <v>369</v>
      </c>
      <c r="C49" s="14" t="s">
        <v>204</v>
      </c>
      <c r="D49" s="68"/>
      <c r="E49" s="81">
        <f>'단가대비표-MF'!O16</f>
        <v>0</v>
      </c>
      <c r="F49" s="75">
        <f>TRUNC(E49*D49,1)</f>
        <v>0</v>
      </c>
      <c r="G49" s="81">
        <f>'단가대비표-MF'!P16</f>
        <v>0</v>
      </c>
      <c r="H49" s="75">
        <f>TRUNC(G49*D49,1)</f>
        <v>0</v>
      </c>
      <c r="I49" s="81">
        <f>'단가대비표-MF'!V16</f>
        <v>0</v>
      </c>
      <c r="J49" s="75">
        <f>TRUNC(I49*D49,1)</f>
        <v>0</v>
      </c>
      <c r="K49" s="81">
        <f t="shared" ref="K49:L51" si="6">TRUNC(E49+G49+I49,1)</f>
        <v>0</v>
      </c>
      <c r="L49" s="75">
        <f t="shared" si="6"/>
        <v>0</v>
      </c>
      <c r="M49" s="14" t="s">
        <v>19</v>
      </c>
      <c r="N49" s="69" t="s">
        <v>854</v>
      </c>
      <c r="O49" s="69" t="s">
        <v>1004</v>
      </c>
      <c r="P49" s="69" t="s">
        <v>185</v>
      </c>
      <c r="Q49" s="69" t="s">
        <v>185</v>
      </c>
      <c r="R49" s="69" t="s">
        <v>186</v>
      </c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69" t="s">
        <v>19</v>
      </c>
      <c r="AW49" s="69" t="s">
        <v>1005</v>
      </c>
      <c r="AX49" s="69" t="s">
        <v>19</v>
      </c>
      <c r="AY49" s="69" t="s">
        <v>19</v>
      </c>
      <c r="AZ49" s="69" t="s">
        <v>19</v>
      </c>
    </row>
    <row r="50" spans="1:52" ht="30" customHeight="1">
      <c r="A50" s="14" t="s">
        <v>370</v>
      </c>
      <c r="B50" s="14" t="s">
        <v>371</v>
      </c>
      <c r="C50" s="14" t="s">
        <v>204</v>
      </c>
      <c r="D50" s="68"/>
      <c r="E50" s="81">
        <f>'단가대비표-MF'!O6</f>
        <v>0</v>
      </c>
      <c r="F50" s="75">
        <f>TRUNC(E50*D50,1)</f>
        <v>0</v>
      </c>
      <c r="G50" s="81">
        <f>'단가대비표-MF'!P6</f>
        <v>0</v>
      </c>
      <c r="H50" s="75">
        <f>TRUNC(G50*D50,1)</f>
        <v>0</v>
      </c>
      <c r="I50" s="81">
        <f>'단가대비표-MF'!V6</f>
        <v>0</v>
      </c>
      <c r="J50" s="75">
        <f>TRUNC(I50*D50,1)</f>
        <v>0</v>
      </c>
      <c r="K50" s="81">
        <f t="shared" si="6"/>
        <v>0</v>
      </c>
      <c r="L50" s="75">
        <f t="shared" si="6"/>
        <v>0</v>
      </c>
      <c r="M50" s="14" t="s">
        <v>19</v>
      </c>
      <c r="N50" s="69" t="s">
        <v>854</v>
      </c>
      <c r="O50" s="69" t="s">
        <v>1006</v>
      </c>
      <c r="P50" s="69" t="s">
        <v>185</v>
      </c>
      <c r="Q50" s="69" t="s">
        <v>185</v>
      </c>
      <c r="R50" s="69" t="s">
        <v>186</v>
      </c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69" t="s">
        <v>19</v>
      </c>
      <c r="AW50" s="69" t="s">
        <v>1007</v>
      </c>
      <c r="AX50" s="69" t="s">
        <v>19</v>
      </c>
      <c r="AY50" s="69" t="s">
        <v>19</v>
      </c>
      <c r="AZ50" s="69" t="s">
        <v>19</v>
      </c>
    </row>
    <row r="51" spans="1:52" ht="30" customHeight="1">
      <c r="A51" s="14" t="s">
        <v>372</v>
      </c>
      <c r="B51" s="14" t="s">
        <v>373</v>
      </c>
      <c r="C51" s="14" t="s">
        <v>204</v>
      </c>
      <c r="D51" s="68"/>
      <c r="E51" s="81">
        <f>'단가대비표-MF'!O11</f>
        <v>0</v>
      </c>
      <c r="F51" s="75">
        <f>TRUNC(E51*D51,1)</f>
        <v>0</v>
      </c>
      <c r="G51" s="81">
        <f>'단가대비표-MF'!P11</f>
        <v>0</v>
      </c>
      <c r="H51" s="75">
        <f>TRUNC(G51*D51,1)</f>
        <v>0</v>
      </c>
      <c r="I51" s="81">
        <f>'단가대비표-MF'!V11</f>
        <v>0</v>
      </c>
      <c r="J51" s="75">
        <f>TRUNC(I51*D51,1)</f>
        <v>0</v>
      </c>
      <c r="K51" s="81">
        <f t="shared" si="6"/>
        <v>0</v>
      </c>
      <c r="L51" s="75">
        <f t="shared" si="6"/>
        <v>0</v>
      </c>
      <c r="M51" s="14" t="s">
        <v>19</v>
      </c>
      <c r="N51" s="69" t="s">
        <v>854</v>
      </c>
      <c r="O51" s="69" t="s">
        <v>1008</v>
      </c>
      <c r="P51" s="69" t="s">
        <v>185</v>
      </c>
      <c r="Q51" s="69" t="s">
        <v>185</v>
      </c>
      <c r="R51" s="69" t="s">
        <v>186</v>
      </c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69" t="s">
        <v>19</v>
      </c>
      <c r="AW51" s="69" t="s">
        <v>1009</v>
      </c>
      <c r="AX51" s="69" t="s">
        <v>19</v>
      </c>
      <c r="AY51" s="69" t="s">
        <v>19</v>
      </c>
      <c r="AZ51" s="69" t="s">
        <v>19</v>
      </c>
    </row>
    <row r="52" spans="1:52" ht="30" customHeight="1">
      <c r="A52" s="14" t="s">
        <v>364</v>
      </c>
      <c r="B52" s="14" t="s">
        <v>19</v>
      </c>
      <c r="C52" s="14" t="s">
        <v>19</v>
      </c>
      <c r="D52" s="68"/>
      <c r="E52" s="81"/>
      <c r="F52" s="75">
        <f>TRUNC(SUMIF(N49:N51, N48, F49:F51),0)</f>
        <v>0</v>
      </c>
      <c r="G52" s="81"/>
      <c r="H52" s="75">
        <f>TRUNC(SUMIF(N49:N51, N48, H49:H51),0)</f>
        <v>0</v>
      </c>
      <c r="I52" s="81"/>
      <c r="J52" s="75">
        <f>TRUNC(SUMIF(N49:N51, N48, J49:J51),0)</f>
        <v>0</v>
      </c>
      <c r="K52" s="81"/>
      <c r="L52" s="75">
        <f>F52+H52+J52</f>
        <v>0</v>
      </c>
      <c r="M52" s="14" t="s">
        <v>19</v>
      </c>
      <c r="N52" s="69" t="s">
        <v>248</v>
      </c>
      <c r="O52" s="69" t="s">
        <v>248</v>
      </c>
      <c r="P52" s="69" t="s">
        <v>19</v>
      </c>
      <c r="Q52" s="69" t="s">
        <v>19</v>
      </c>
      <c r="R52" s="69" t="s">
        <v>19</v>
      </c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69" t="s">
        <v>19</v>
      </c>
      <c r="AW52" s="69" t="s">
        <v>19</v>
      </c>
      <c r="AX52" s="69" t="s">
        <v>19</v>
      </c>
      <c r="AY52" s="69" t="s">
        <v>19</v>
      </c>
      <c r="AZ52" s="69" t="s">
        <v>19</v>
      </c>
    </row>
    <row r="53" spans="1:52" ht="30" customHeight="1">
      <c r="A53" s="68"/>
      <c r="B53" s="68"/>
      <c r="C53" s="68"/>
      <c r="D53" s="68"/>
      <c r="E53" s="81"/>
      <c r="F53" s="75"/>
      <c r="G53" s="81"/>
      <c r="H53" s="75"/>
      <c r="I53" s="81"/>
      <c r="J53" s="75"/>
      <c r="K53" s="81"/>
      <c r="L53" s="75"/>
      <c r="M53" s="68"/>
    </row>
    <row r="54" spans="1:52" ht="30" customHeight="1">
      <c r="A54" s="76" t="s">
        <v>760</v>
      </c>
      <c r="B54" s="77"/>
      <c r="C54" s="77"/>
      <c r="D54" s="77"/>
      <c r="E54" s="78"/>
      <c r="F54" s="79"/>
      <c r="G54" s="78"/>
      <c r="H54" s="79"/>
      <c r="I54" s="78"/>
      <c r="J54" s="79"/>
      <c r="K54" s="78"/>
      <c r="L54" s="79"/>
      <c r="M54" s="80"/>
      <c r="N54" s="135" t="s">
        <v>856</v>
      </c>
    </row>
    <row r="55" spans="1:52" ht="30" customHeight="1">
      <c r="A55" s="14" t="s">
        <v>368</v>
      </c>
      <c r="B55" s="14" t="s">
        <v>374</v>
      </c>
      <c r="C55" s="14" t="s">
        <v>204</v>
      </c>
      <c r="D55" s="68"/>
      <c r="E55" s="81">
        <f>'단가대비표-MF'!O15</f>
        <v>0</v>
      </c>
      <c r="F55" s="75">
        <f>TRUNC(E55*D55,1)</f>
        <v>0</v>
      </c>
      <c r="G55" s="81">
        <f>'단가대비표-MF'!P15</f>
        <v>0</v>
      </c>
      <c r="H55" s="75">
        <f>TRUNC(G55*D55,1)</f>
        <v>0</v>
      </c>
      <c r="I55" s="81">
        <f>'단가대비표-MF'!V15</f>
        <v>0</v>
      </c>
      <c r="J55" s="75">
        <f>TRUNC(I55*D55,1)</f>
        <v>0</v>
      </c>
      <c r="K55" s="81">
        <f t="shared" ref="K55:L57" si="7">TRUNC(E55+G55+I55,1)</f>
        <v>0</v>
      </c>
      <c r="L55" s="75">
        <f t="shared" si="7"/>
        <v>0</v>
      </c>
      <c r="M55" s="14" t="s">
        <v>19</v>
      </c>
      <c r="N55" s="69" t="s">
        <v>856</v>
      </c>
      <c r="O55" s="69" t="s">
        <v>1010</v>
      </c>
      <c r="P55" s="69" t="s">
        <v>185</v>
      </c>
      <c r="Q55" s="69" t="s">
        <v>185</v>
      </c>
      <c r="R55" s="69" t="s">
        <v>186</v>
      </c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69" t="s">
        <v>19</v>
      </c>
      <c r="AW55" s="69" t="s">
        <v>1011</v>
      </c>
      <c r="AX55" s="69" t="s">
        <v>19</v>
      </c>
      <c r="AY55" s="69" t="s">
        <v>19</v>
      </c>
      <c r="AZ55" s="69" t="s">
        <v>19</v>
      </c>
    </row>
    <row r="56" spans="1:52" ht="30" customHeight="1">
      <c r="A56" s="14" t="s">
        <v>370</v>
      </c>
      <c r="B56" s="14" t="s">
        <v>371</v>
      </c>
      <c r="C56" s="14" t="s">
        <v>204</v>
      </c>
      <c r="D56" s="68"/>
      <c r="E56" s="81">
        <f>'단가대비표-MF'!O6</f>
        <v>0</v>
      </c>
      <c r="F56" s="75">
        <f>TRUNC(E56*D56,1)</f>
        <v>0</v>
      </c>
      <c r="G56" s="81">
        <f>'단가대비표-MF'!P6</f>
        <v>0</v>
      </c>
      <c r="H56" s="75">
        <f>TRUNC(G56*D56,1)</f>
        <v>0</v>
      </c>
      <c r="I56" s="81">
        <f>'단가대비표-MF'!V6</f>
        <v>0</v>
      </c>
      <c r="J56" s="75">
        <f>TRUNC(I56*D56,1)</f>
        <v>0</v>
      </c>
      <c r="K56" s="81">
        <f t="shared" si="7"/>
        <v>0</v>
      </c>
      <c r="L56" s="75">
        <f t="shared" si="7"/>
        <v>0</v>
      </c>
      <c r="M56" s="14" t="s">
        <v>19</v>
      </c>
      <c r="N56" s="69" t="s">
        <v>856</v>
      </c>
      <c r="O56" s="69" t="s">
        <v>1006</v>
      </c>
      <c r="P56" s="69" t="s">
        <v>185</v>
      </c>
      <c r="Q56" s="69" t="s">
        <v>185</v>
      </c>
      <c r="R56" s="69" t="s">
        <v>186</v>
      </c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  <c r="AO56" s="70"/>
      <c r="AP56" s="70"/>
      <c r="AQ56" s="70"/>
      <c r="AR56" s="70"/>
      <c r="AS56" s="70"/>
      <c r="AT56" s="70"/>
      <c r="AU56" s="70"/>
      <c r="AV56" s="69" t="s">
        <v>19</v>
      </c>
      <c r="AW56" s="69" t="s">
        <v>1012</v>
      </c>
      <c r="AX56" s="69" t="s">
        <v>19</v>
      </c>
      <c r="AY56" s="69" t="s">
        <v>19</v>
      </c>
      <c r="AZ56" s="69" t="s">
        <v>19</v>
      </c>
    </row>
    <row r="57" spans="1:52" ht="30" customHeight="1">
      <c r="A57" s="14" t="s">
        <v>372</v>
      </c>
      <c r="B57" s="14" t="s">
        <v>373</v>
      </c>
      <c r="C57" s="14" t="s">
        <v>204</v>
      </c>
      <c r="D57" s="68"/>
      <c r="E57" s="81">
        <f>'단가대비표-MF'!O11</f>
        <v>0</v>
      </c>
      <c r="F57" s="75">
        <f>TRUNC(E57*D57,1)</f>
        <v>0</v>
      </c>
      <c r="G57" s="81">
        <f>'단가대비표-MF'!P11</f>
        <v>0</v>
      </c>
      <c r="H57" s="75">
        <f>TRUNC(G57*D57,1)</f>
        <v>0</v>
      </c>
      <c r="I57" s="81">
        <f>'단가대비표-MF'!V11</f>
        <v>0</v>
      </c>
      <c r="J57" s="75">
        <f>TRUNC(I57*D57,1)</f>
        <v>0</v>
      </c>
      <c r="K57" s="81">
        <f t="shared" si="7"/>
        <v>0</v>
      </c>
      <c r="L57" s="75">
        <f t="shared" si="7"/>
        <v>0</v>
      </c>
      <c r="M57" s="14" t="s">
        <v>19</v>
      </c>
      <c r="N57" s="69" t="s">
        <v>856</v>
      </c>
      <c r="O57" s="69" t="s">
        <v>1008</v>
      </c>
      <c r="P57" s="69" t="s">
        <v>185</v>
      </c>
      <c r="Q57" s="69" t="s">
        <v>185</v>
      </c>
      <c r="R57" s="69" t="s">
        <v>186</v>
      </c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70"/>
      <c r="AS57" s="70"/>
      <c r="AT57" s="70"/>
      <c r="AU57" s="70"/>
      <c r="AV57" s="69" t="s">
        <v>19</v>
      </c>
      <c r="AW57" s="69" t="s">
        <v>1013</v>
      </c>
      <c r="AX57" s="69" t="s">
        <v>19</v>
      </c>
      <c r="AY57" s="69" t="s">
        <v>19</v>
      </c>
      <c r="AZ57" s="69" t="s">
        <v>19</v>
      </c>
    </row>
    <row r="58" spans="1:52" ht="30" customHeight="1">
      <c r="A58" s="14" t="s">
        <v>364</v>
      </c>
      <c r="B58" s="14" t="s">
        <v>19</v>
      </c>
      <c r="C58" s="14" t="s">
        <v>19</v>
      </c>
      <c r="D58" s="68"/>
      <c r="E58" s="81"/>
      <c r="F58" s="75">
        <f>TRUNC(SUMIF(N55:N57, N54, F55:F57),0)</f>
        <v>0</v>
      </c>
      <c r="G58" s="81"/>
      <c r="H58" s="75">
        <f>TRUNC(SUMIF(N55:N57, N54, H55:H57),0)</f>
        <v>0</v>
      </c>
      <c r="I58" s="81"/>
      <c r="J58" s="75">
        <f>TRUNC(SUMIF(N55:N57, N54, J55:J57),0)</f>
        <v>0</v>
      </c>
      <c r="K58" s="81"/>
      <c r="L58" s="75">
        <f>F58+H58+J58</f>
        <v>0</v>
      </c>
      <c r="M58" s="14" t="s">
        <v>19</v>
      </c>
      <c r="N58" s="69" t="s">
        <v>248</v>
      </c>
      <c r="O58" s="69" t="s">
        <v>248</v>
      </c>
      <c r="P58" s="69" t="s">
        <v>19</v>
      </c>
      <c r="Q58" s="69" t="s">
        <v>19</v>
      </c>
      <c r="R58" s="69" t="s">
        <v>19</v>
      </c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70"/>
      <c r="AU58" s="70"/>
      <c r="AV58" s="69" t="s">
        <v>19</v>
      </c>
      <c r="AW58" s="69" t="s">
        <v>19</v>
      </c>
      <c r="AX58" s="69" t="s">
        <v>19</v>
      </c>
      <c r="AY58" s="69" t="s">
        <v>19</v>
      </c>
      <c r="AZ58" s="69" t="s">
        <v>19</v>
      </c>
    </row>
    <row r="59" spans="1:52" ht="30" customHeight="1">
      <c r="A59" s="68"/>
      <c r="B59" s="68"/>
      <c r="C59" s="68"/>
      <c r="D59" s="68"/>
      <c r="E59" s="81"/>
      <c r="F59" s="75"/>
      <c r="G59" s="81"/>
      <c r="H59" s="75"/>
      <c r="I59" s="81"/>
      <c r="J59" s="75"/>
      <c r="K59" s="81"/>
      <c r="L59" s="75"/>
      <c r="M59" s="68"/>
    </row>
    <row r="60" spans="1:52" ht="30" customHeight="1">
      <c r="A60" s="76" t="s">
        <v>761</v>
      </c>
      <c r="B60" s="77"/>
      <c r="C60" s="77"/>
      <c r="D60" s="77"/>
      <c r="E60" s="78"/>
      <c r="F60" s="79"/>
      <c r="G60" s="78"/>
      <c r="H60" s="79"/>
      <c r="I60" s="78"/>
      <c r="J60" s="79"/>
      <c r="K60" s="78"/>
      <c r="L60" s="79"/>
      <c r="M60" s="80"/>
      <c r="N60" s="135" t="s">
        <v>858</v>
      </c>
    </row>
    <row r="61" spans="1:52" ht="30" customHeight="1">
      <c r="A61" s="14" t="s">
        <v>368</v>
      </c>
      <c r="B61" s="14" t="s">
        <v>375</v>
      </c>
      <c r="C61" s="14" t="s">
        <v>204</v>
      </c>
      <c r="D61" s="68"/>
      <c r="E61" s="81">
        <f>'단가대비표-MF'!O14</f>
        <v>0</v>
      </c>
      <c r="F61" s="75">
        <f>TRUNC(E61*D61,1)</f>
        <v>0</v>
      </c>
      <c r="G61" s="81">
        <f>'단가대비표-MF'!P14</f>
        <v>0</v>
      </c>
      <c r="H61" s="75">
        <f>TRUNC(G61*D61,1)</f>
        <v>0</v>
      </c>
      <c r="I61" s="81">
        <f>'단가대비표-MF'!V14</f>
        <v>0</v>
      </c>
      <c r="J61" s="75">
        <f>TRUNC(I61*D61,1)</f>
        <v>0</v>
      </c>
      <c r="K61" s="81">
        <f t="shared" ref="K61:L63" si="8">TRUNC(E61+G61+I61,1)</f>
        <v>0</v>
      </c>
      <c r="L61" s="75">
        <f t="shared" si="8"/>
        <v>0</v>
      </c>
      <c r="M61" s="14" t="s">
        <v>19</v>
      </c>
      <c r="N61" s="69" t="s">
        <v>858</v>
      </c>
      <c r="O61" s="69" t="s">
        <v>1014</v>
      </c>
      <c r="P61" s="69" t="s">
        <v>185</v>
      </c>
      <c r="Q61" s="69" t="s">
        <v>185</v>
      </c>
      <c r="R61" s="69" t="s">
        <v>186</v>
      </c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  <c r="AO61" s="70"/>
      <c r="AP61" s="70"/>
      <c r="AQ61" s="70"/>
      <c r="AR61" s="70"/>
      <c r="AS61" s="70"/>
      <c r="AT61" s="70"/>
      <c r="AU61" s="70"/>
      <c r="AV61" s="69" t="s">
        <v>19</v>
      </c>
      <c r="AW61" s="69" t="s">
        <v>1015</v>
      </c>
      <c r="AX61" s="69" t="s">
        <v>19</v>
      </c>
      <c r="AY61" s="69" t="s">
        <v>19</v>
      </c>
      <c r="AZ61" s="69" t="s">
        <v>19</v>
      </c>
    </row>
    <row r="62" spans="1:52" ht="30" customHeight="1">
      <c r="A62" s="14" t="s">
        <v>370</v>
      </c>
      <c r="B62" s="14" t="s">
        <v>371</v>
      </c>
      <c r="C62" s="14" t="s">
        <v>204</v>
      </c>
      <c r="D62" s="68"/>
      <c r="E62" s="81">
        <f>'단가대비표-MF'!O6</f>
        <v>0</v>
      </c>
      <c r="F62" s="75">
        <f>TRUNC(E62*D62,1)</f>
        <v>0</v>
      </c>
      <c r="G62" s="81">
        <f>'단가대비표-MF'!P6</f>
        <v>0</v>
      </c>
      <c r="H62" s="75">
        <f>TRUNC(G62*D62,1)</f>
        <v>0</v>
      </c>
      <c r="I62" s="81">
        <f>'단가대비표-MF'!V6</f>
        <v>0</v>
      </c>
      <c r="J62" s="75">
        <f>TRUNC(I62*D62,1)</f>
        <v>0</v>
      </c>
      <c r="K62" s="81">
        <f t="shared" si="8"/>
        <v>0</v>
      </c>
      <c r="L62" s="75">
        <f t="shared" si="8"/>
        <v>0</v>
      </c>
      <c r="M62" s="14" t="s">
        <v>19</v>
      </c>
      <c r="N62" s="69" t="s">
        <v>858</v>
      </c>
      <c r="O62" s="69" t="s">
        <v>1006</v>
      </c>
      <c r="P62" s="69" t="s">
        <v>185</v>
      </c>
      <c r="Q62" s="69" t="s">
        <v>185</v>
      </c>
      <c r="R62" s="69" t="s">
        <v>186</v>
      </c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  <c r="AO62" s="70"/>
      <c r="AP62" s="70"/>
      <c r="AQ62" s="70"/>
      <c r="AR62" s="70"/>
      <c r="AS62" s="70"/>
      <c r="AT62" s="70"/>
      <c r="AU62" s="70"/>
      <c r="AV62" s="69" t="s">
        <v>19</v>
      </c>
      <c r="AW62" s="69" t="s">
        <v>1016</v>
      </c>
      <c r="AX62" s="69" t="s">
        <v>19</v>
      </c>
      <c r="AY62" s="69" t="s">
        <v>19</v>
      </c>
      <c r="AZ62" s="69" t="s">
        <v>19</v>
      </c>
    </row>
    <row r="63" spans="1:52" ht="30" customHeight="1">
      <c r="A63" s="14" t="s">
        <v>372</v>
      </c>
      <c r="B63" s="14" t="s">
        <v>373</v>
      </c>
      <c r="C63" s="14" t="s">
        <v>204</v>
      </c>
      <c r="D63" s="68"/>
      <c r="E63" s="81">
        <f>'단가대비표-MF'!O11</f>
        <v>0</v>
      </c>
      <c r="F63" s="75">
        <f>TRUNC(E63*D63,1)</f>
        <v>0</v>
      </c>
      <c r="G63" s="81">
        <f>'단가대비표-MF'!P11</f>
        <v>0</v>
      </c>
      <c r="H63" s="75">
        <f>TRUNC(G63*D63,1)</f>
        <v>0</v>
      </c>
      <c r="I63" s="81">
        <f>'단가대비표-MF'!V11</f>
        <v>0</v>
      </c>
      <c r="J63" s="75">
        <f>TRUNC(I63*D63,1)</f>
        <v>0</v>
      </c>
      <c r="K63" s="81">
        <f t="shared" si="8"/>
        <v>0</v>
      </c>
      <c r="L63" s="75">
        <f t="shared" si="8"/>
        <v>0</v>
      </c>
      <c r="M63" s="14" t="s">
        <v>19</v>
      </c>
      <c r="N63" s="69" t="s">
        <v>858</v>
      </c>
      <c r="O63" s="69" t="s">
        <v>1008</v>
      </c>
      <c r="P63" s="69" t="s">
        <v>185</v>
      </c>
      <c r="Q63" s="69" t="s">
        <v>185</v>
      </c>
      <c r="R63" s="69" t="s">
        <v>186</v>
      </c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  <c r="AO63" s="70"/>
      <c r="AP63" s="70"/>
      <c r="AQ63" s="70"/>
      <c r="AR63" s="70"/>
      <c r="AS63" s="70"/>
      <c r="AT63" s="70"/>
      <c r="AU63" s="70"/>
      <c r="AV63" s="69" t="s">
        <v>19</v>
      </c>
      <c r="AW63" s="69" t="s">
        <v>1017</v>
      </c>
      <c r="AX63" s="69" t="s">
        <v>19</v>
      </c>
      <c r="AY63" s="69" t="s">
        <v>19</v>
      </c>
      <c r="AZ63" s="69" t="s">
        <v>19</v>
      </c>
    </row>
    <row r="64" spans="1:52" ht="30" customHeight="1">
      <c r="A64" s="14" t="s">
        <v>364</v>
      </c>
      <c r="B64" s="14" t="s">
        <v>19</v>
      </c>
      <c r="C64" s="14" t="s">
        <v>19</v>
      </c>
      <c r="D64" s="68"/>
      <c r="E64" s="81"/>
      <c r="F64" s="75">
        <f>TRUNC(SUMIF(N61:N63, N60, F61:F63),0)</f>
        <v>0</v>
      </c>
      <c r="G64" s="81"/>
      <c r="H64" s="75">
        <f>TRUNC(SUMIF(N61:N63, N60, H61:H63),0)</f>
        <v>0</v>
      </c>
      <c r="I64" s="81"/>
      <c r="J64" s="75">
        <f>TRUNC(SUMIF(N61:N63, N60, J61:J63),0)</f>
        <v>0</v>
      </c>
      <c r="K64" s="81"/>
      <c r="L64" s="75">
        <f>F64+H64+J64</f>
        <v>0</v>
      </c>
      <c r="M64" s="14" t="s">
        <v>19</v>
      </c>
      <c r="N64" s="69" t="s">
        <v>248</v>
      </c>
      <c r="O64" s="69" t="s">
        <v>248</v>
      </c>
      <c r="P64" s="69" t="s">
        <v>19</v>
      </c>
      <c r="Q64" s="69" t="s">
        <v>19</v>
      </c>
      <c r="R64" s="69" t="s">
        <v>19</v>
      </c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70"/>
      <c r="AR64" s="70"/>
      <c r="AS64" s="70"/>
      <c r="AT64" s="70"/>
      <c r="AU64" s="70"/>
      <c r="AV64" s="69" t="s">
        <v>19</v>
      </c>
      <c r="AW64" s="69" t="s">
        <v>19</v>
      </c>
      <c r="AX64" s="69" t="s">
        <v>19</v>
      </c>
      <c r="AY64" s="69" t="s">
        <v>19</v>
      </c>
      <c r="AZ64" s="69" t="s">
        <v>19</v>
      </c>
    </row>
    <row r="65" spans="1:52" ht="30" customHeight="1">
      <c r="A65" s="68"/>
      <c r="B65" s="68"/>
      <c r="C65" s="68"/>
      <c r="D65" s="68"/>
      <c r="E65" s="81"/>
      <c r="F65" s="75"/>
      <c r="G65" s="81"/>
      <c r="H65" s="75"/>
      <c r="I65" s="81"/>
      <c r="J65" s="75"/>
      <c r="K65" s="81"/>
      <c r="L65" s="75"/>
      <c r="M65" s="68"/>
    </row>
    <row r="66" spans="1:52" ht="30" customHeight="1">
      <c r="A66" s="76" t="s">
        <v>762</v>
      </c>
      <c r="B66" s="77"/>
      <c r="C66" s="77"/>
      <c r="D66" s="77"/>
      <c r="E66" s="78"/>
      <c r="F66" s="79"/>
      <c r="G66" s="78"/>
      <c r="H66" s="79"/>
      <c r="I66" s="78"/>
      <c r="J66" s="79"/>
      <c r="K66" s="78"/>
      <c r="L66" s="79"/>
      <c r="M66" s="80"/>
      <c r="N66" s="135" t="s">
        <v>860</v>
      </c>
    </row>
    <row r="67" spans="1:52" ht="30" customHeight="1">
      <c r="A67" s="14" t="s">
        <v>368</v>
      </c>
      <c r="B67" s="14" t="s">
        <v>376</v>
      </c>
      <c r="C67" s="14" t="s">
        <v>204</v>
      </c>
      <c r="D67" s="68"/>
      <c r="E67" s="81">
        <f>'단가대비표-MF'!O13</f>
        <v>0</v>
      </c>
      <c r="F67" s="75">
        <f>TRUNC(E67*D67,1)</f>
        <v>0</v>
      </c>
      <c r="G67" s="81">
        <f>'단가대비표-MF'!P13</f>
        <v>0</v>
      </c>
      <c r="H67" s="75">
        <f>TRUNC(G67*D67,1)</f>
        <v>0</v>
      </c>
      <c r="I67" s="81">
        <f>'단가대비표-MF'!V13</f>
        <v>0</v>
      </c>
      <c r="J67" s="75">
        <f>TRUNC(I67*D67,1)</f>
        <v>0</v>
      </c>
      <c r="K67" s="81">
        <f t="shared" ref="K67:L69" si="9">TRUNC(E67+G67+I67,1)</f>
        <v>0</v>
      </c>
      <c r="L67" s="75">
        <f t="shared" si="9"/>
        <v>0</v>
      </c>
      <c r="M67" s="14" t="s">
        <v>19</v>
      </c>
      <c r="N67" s="69" t="s">
        <v>860</v>
      </c>
      <c r="O67" s="69" t="s">
        <v>1018</v>
      </c>
      <c r="P67" s="69" t="s">
        <v>185</v>
      </c>
      <c r="Q67" s="69" t="s">
        <v>185</v>
      </c>
      <c r="R67" s="69" t="s">
        <v>186</v>
      </c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  <c r="AO67" s="70"/>
      <c r="AP67" s="70"/>
      <c r="AQ67" s="70"/>
      <c r="AR67" s="70"/>
      <c r="AS67" s="70"/>
      <c r="AT67" s="70"/>
      <c r="AU67" s="70"/>
      <c r="AV67" s="69" t="s">
        <v>19</v>
      </c>
      <c r="AW67" s="69" t="s">
        <v>1019</v>
      </c>
      <c r="AX67" s="69" t="s">
        <v>19</v>
      </c>
      <c r="AY67" s="69" t="s">
        <v>19</v>
      </c>
      <c r="AZ67" s="69" t="s">
        <v>19</v>
      </c>
    </row>
    <row r="68" spans="1:52" ht="30" customHeight="1">
      <c r="A68" s="14" t="s">
        <v>370</v>
      </c>
      <c r="B68" s="14" t="s">
        <v>371</v>
      </c>
      <c r="C68" s="14" t="s">
        <v>204</v>
      </c>
      <c r="D68" s="68"/>
      <c r="E68" s="81">
        <f>'단가대비표-MF'!O6</f>
        <v>0</v>
      </c>
      <c r="F68" s="75">
        <f>TRUNC(E68*D68,1)</f>
        <v>0</v>
      </c>
      <c r="G68" s="81">
        <f>'단가대비표-MF'!P6</f>
        <v>0</v>
      </c>
      <c r="H68" s="75">
        <f>TRUNC(G68*D68,1)</f>
        <v>0</v>
      </c>
      <c r="I68" s="81">
        <f>'단가대비표-MF'!V6</f>
        <v>0</v>
      </c>
      <c r="J68" s="75">
        <f>TRUNC(I68*D68,1)</f>
        <v>0</v>
      </c>
      <c r="K68" s="81">
        <f t="shared" si="9"/>
        <v>0</v>
      </c>
      <c r="L68" s="75">
        <f t="shared" si="9"/>
        <v>0</v>
      </c>
      <c r="M68" s="14" t="s">
        <v>19</v>
      </c>
      <c r="N68" s="69" t="s">
        <v>860</v>
      </c>
      <c r="O68" s="69" t="s">
        <v>1006</v>
      </c>
      <c r="P68" s="69" t="s">
        <v>185</v>
      </c>
      <c r="Q68" s="69" t="s">
        <v>185</v>
      </c>
      <c r="R68" s="69" t="s">
        <v>186</v>
      </c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  <c r="AG68" s="70"/>
      <c r="AH68" s="70"/>
      <c r="AI68" s="70"/>
      <c r="AJ68" s="70"/>
      <c r="AK68" s="70"/>
      <c r="AL68" s="70"/>
      <c r="AM68" s="70"/>
      <c r="AN68" s="70"/>
      <c r="AO68" s="70"/>
      <c r="AP68" s="70"/>
      <c r="AQ68" s="70"/>
      <c r="AR68" s="70"/>
      <c r="AS68" s="70"/>
      <c r="AT68" s="70"/>
      <c r="AU68" s="70"/>
      <c r="AV68" s="69" t="s">
        <v>19</v>
      </c>
      <c r="AW68" s="69" t="s">
        <v>1020</v>
      </c>
      <c r="AX68" s="69" t="s">
        <v>19</v>
      </c>
      <c r="AY68" s="69" t="s">
        <v>19</v>
      </c>
      <c r="AZ68" s="69" t="s">
        <v>19</v>
      </c>
    </row>
    <row r="69" spans="1:52" ht="30" customHeight="1">
      <c r="A69" s="14" t="s">
        <v>372</v>
      </c>
      <c r="B69" s="14" t="s">
        <v>373</v>
      </c>
      <c r="C69" s="14" t="s">
        <v>204</v>
      </c>
      <c r="D69" s="68"/>
      <c r="E69" s="81">
        <f>'단가대비표-MF'!O11</f>
        <v>0</v>
      </c>
      <c r="F69" s="75">
        <f>TRUNC(E69*D69,1)</f>
        <v>0</v>
      </c>
      <c r="G69" s="81">
        <f>'단가대비표-MF'!P11</f>
        <v>0</v>
      </c>
      <c r="H69" s="75">
        <f>TRUNC(G69*D69,1)</f>
        <v>0</v>
      </c>
      <c r="I69" s="81">
        <f>'단가대비표-MF'!V11</f>
        <v>0</v>
      </c>
      <c r="J69" s="75">
        <f>TRUNC(I69*D69,1)</f>
        <v>0</v>
      </c>
      <c r="K69" s="81">
        <f t="shared" si="9"/>
        <v>0</v>
      </c>
      <c r="L69" s="75">
        <f t="shared" si="9"/>
        <v>0</v>
      </c>
      <c r="M69" s="14" t="s">
        <v>19</v>
      </c>
      <c r="N69" s="69" t="s">
        <v>860</v>
      </c>
      <c r="O69" s="69" t="s">
        <v>1008</v>
      </c>
      <c r="P69" s="69" t="s">
        <v>185</v>
      </c>
      <c r="Q69" s="69" t="s">
        <v>185</v>
      </c>
      <c r="R69" s="69" t="s">
        <v>186</v>
      </c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  <c r="AO69" s="70"/>
      <c r="AP69" s="70"/>
      <c r="AQ69" s="70"/>
      <c r="AR69" s="70"/>
      <c r="AS69" s="70"/>
      <c r="AT69" s="70"/>
      <c r="AU69" s="70"/>
      <c r="AV69" s="69" t="s">
        <v>19</v>
      </c>
      <c r="AW69" s="69" t="s">
        <v>1021</v>
      </c>
      <c r="AX69" s="69" t="s">
        <v>19</v>
      </c>
      <c r="AY69" s="69" t="s">
        <v>19</v>
      </c>
      <c r="AZ69" s="69" t="s">
        <v>19</v>
      </c>
    </row>
    <row r="70" spans="1:52" ht="30" customHeight="1">
      <c r="A70" s="14" t="s">
        <v>364</v>
      </c>
      <c r="B70" s="14" t="s">
        <v>19</v>
      </c>
      <c r="C70" s="14" t="s">
        <v>19</v>
      </c>
      <c r="D70" s="68"/>
      <c r="E70" s="81"/>
      <c r="F70" s="75">
        <f>TRUNC(SUMIF(N67:N69, N66, F67:F69),0)</f>
        <v>0</v>
      </c>
      <c r="G70" s="81"/>
      <c r="H70" s="75">
        <f>TRUNC(SUMIF(N67:N69, N66, H67:H69),0)</f>
        <v>0</v>
      </c>
      <c r="I70" s="81"/>
      <c r="J70" s="75">
        <f>TRUNC(SUMIF(N67:N69, N66, J67:J69),0)</f>
        <v>0</v>
      </c>
      <c r="K70" s="81"/>
      <c r="L70" s="75">
        <f>F70+H70+J70</f>
        <v>0</v>
      </c>
      <c r="M70" s="14" t="s">
        <v>19</v>
      </c>
      <c r="N70" s="69" t="s">
        <v>248</v>
      </c>
      <c r="O70" s="69" t="s">
        <v>248</v>
      </c>
      <c r="P70" s="69" t="s">
        <v>19</v>
      </c>
      <c r="Q70" s="69" t="s">
        <v>19</v>
      </c>
      <c r="R70" s="69" t="s">
        <v>19</v>
      </c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  <c r="AG70" s="70"/>
      <c r="AH70" s="70"/>
      <c r="AI70" s="70"/>
      <c r="AJ70" s="70"/>
      <c r="AK70" s="70"/>
      <c r="AL70" s="70"/>
      <c r="AM70" s="70"/>
      <c r="AN70" s="70"/>
      <c r="AO70" s="70"/>
      <c r="AP70" s="70"/>
      <c r="AQ70" s="70"/>
      <c r="AR70" s="70"/>
      <c r="AS70" s="70"/>
      <c r="AT70" s="70"/>
      <c r="AU70" s="70"/>
      <c r="AV70" s="69" t="s">
        <v>19</v>
      </c>
      <c r="AW70" s="69" t="s">
        <v>19</v>
      </c>
      <c r="AX70" s="69" t="s">
        <v>19</v>
      </c>
      <c r="AY70" s="69" t="s">
        <v>19</v>
      </c>
      <c r="AZ70" s="69" t="s">
        <v>19</v>
      </c>
    </row>
    <row r="71" spans="1:52" ht="30" customHeight="1">
      <c r="A71" s="68"/>
      <c r="B71" s="68"/>
      <c r="C71" s="68"/>
      <c r="D71" s="68"/>
      <c r="E71" s="81"/>
      <c r="F71" s="75"/>
      <c r="G71" s="81"/>
      <c r="H71" s="75"/>
      <c r="I71" s="81"/>
      <c r="J71" s="75"/>
      <c r="K71" s="81"/>
      <c r="L71" s="75"/>
      <c r="M71" s="68"/>
    </row>
    <row r="72" spans="1:52" ht="30" customHeight="1">
      <c r="A72" s="76" t="s">
        <v>763</v>
      </c>
      <c r="B72" s="77"/>
      <c r="C72" s="77"/>
      <c r="D72" s="77"/>
      <c r="E72" s="78"/>
      <c r="F72" s="79"/>
      <c r="G72" s="78"/>
      <c r="H72" s="79"/>
      <c r="I72" s="78"/>
      <c r="J72" s="79"/>
      <c r="K72" s="78"/>
      <c r="L72" s="79"/>
      <c r="M72" s="80"/>
      <c r="N72" s="135" t="s">
        <v>868</v>
      </c>
    </row>
    <row r="73" spans="1:52" ht="30" customHeight="1">
      <c r="A73" s="14" t="s">
        <v>242</v>
      </c>
      <c r="B73" s="14" t="s">
        <v>243</v>
      </c>
      <c r="C73" s="14" t="s">
        <v>244</v>
      </c>
      <c r="D73" s="68"/>
      <c r="E73" s="81">
        <f>'단가대비표-MF'!O69</f>
        <v>0</v>
      </c>
      <c r="F73" s="75">
        <f>TRUNC(E73*D73,1)</f>
        <v>0</v>
      </c>
      <c r="G73" s="81">
        <f>'단가대비표-MF'!P69</f>
        <v>0</v>
      </c>
      <c r="H73" s="75">
        <f>TRUNC(G73*D73,1)</f>
        <v>0</v>
      </c>
      <c r="I73" s="81">
        <f>'단가대비표-MF'!V69</f>
        <v>0</v>
      </c>
      <c r="J73" s="75">
        <f>TRUNC(I73*D73,1)</f>
        <v>0</v>
      </c>
      <c r="K73" s="81">
        <f t="shared" ref="K73:L75" si="10">TRUNC(E73+G73+I73,1)</f>
        <v>0</v>
      </c>
      <c r="L73" s="75">
        <f t="shared" si="10"/>
        <v>0</v>
      </c>
      <c r="M73" s="14" t="s">
        <v>19</v>
      </c>
      <c r="N73" s="69" t="s">
        <v>868</v>
      </c>
      <c r="O73" s="69" t="s">
        <v>805</v>
      </c>
      <c r="P73" s="69" t="s">
        <v>185</v>
      </c>
      <c r="Q73" s="69" t="s">
        <v>185</v>
      </c>
      <c r="R73" s="69" t="s">
        <v>186</v>
      </c>
      <c r="S73" s="70"/>
      <c r="T73" s="70"/>
      <c r="U73" s="70"/>
      <c r="V73" s="70">
        <v>1</v>
      </c>
      <c r="W73" s="70"/>
      <c r="X73" s="70"/>
      <c r="Y73" s="70"/>
      <c r="Z73" s="70"/>
      <c r="AA73" s="70"/>
      <c r="AB73" s="70"/>
      <c r="AC73" s="70"/>
      <c r="AD73" s="70"/>
      <c r="AE73" s="70"/>
      <c r="AF73" s="70"/>
      <c r="AG73" s="70"/>
      <c r="AH73" s="70"/>
      <c r="AI73" s="70"/>
      <c r="AJ73" s="70"/>
      <c r="AK73" s="70"/>
      <c r="AL73" s="70"/>
      <c r="AM73" s="70"/>
      <c r="AN73" s="70"/>
      <c r="AO73" s="70"/>
      <c r="AP73" s="70"/>
      <c r="AQ73" s="70"/>
      <c r="AR73" s="70"/>
      <c r="AS73" s="70"/>
      <c r="AT73" s="70"/>
      <c r="AU73" s="70"/>
      <c r="AV73" s="69" t="s">
        <v>19</v>
      </c>
      <c r="AW73" s="69" t="s">
        <v>1022</v>
      </c>
      <c r="AX73" s="69" t="s">
        <v>19</v>
      </c>
      <c r="AY73" s="69" t="s">
        <v>19</v>
      </c>
      <c r="AZ73" s="69" t="s">
        <v>19</v>
      </c>
    </row>
    <row r="74" spans="1:52" ht="30" customHeight="1">
      <c r="A74" s="14" t="s">
        <v>245</v>
      </c>
      <c r="B74" s="14" t="s">
        <v>243</v>
      </c>
      <c r="C74" s="14" t="s">
        <v>244</v>
      </c>
      <c r="D74" s="68"/>
      <c r="E74" s="81">
        <f>'단가대비표-MF'!O73</f>
        <v>0</v>
      </c>
      <c r="F74" s="75">
        <f>TRUNC(E74*D74,1)</f>
        <v>0</v>
      </c>
      <c r="G74" s="81">
        <f>'단가대비표-MF'!P73</f>
        <v>0</v>
      </c>
      <c r="H74" s="75">
        <f>TRUNC(G74*D74,1)</f>
        <v>0</v>
      </c>
      <c r="I74" s="81">
        <f>'단가대비표-MF'!V73</f>
        <v>0</v>
      </c>
      <c r="J74" s="75">
        <f>TRUNC(I74*D74,1)</f>
        <v>0</v>
      </c>
      <c r="K74" s="81">
        <f t="shared" si="10"/>
        <v>0</v>
      </c>
      <c r="L74" s="75">
        <f t="shared" si="10"/>
        <v>0</v>
      </c>
      <c r="M74" s="14" t="s">
        <v>19</v>
      </c>
      <c r="N74" s="69" t="s">
        <v>868</v>
      </c>
      <c r="O74" s="69" t="s">
        <v>807</v>
      </c>
      <c r="P74" s="69" t="s">
        <v>185</v>
      </c>
      <c r="Q74" s="69" t="s">
        <v>185</v>
      </c>
      <c r="R74" s="69" t="s">
        <v>186</v>
      </c>
      <c r="S74" s="70"/>
      <c r="T74" s="70"/>
      <c r="U74" s="70"/>
      <c r="V74" s="70">
        <v>1</v>
      </c>
      <c r="W74" s="70"/>
      <c r="X74" s="70"/>
      <c r="Y74" s="70"/>
      <c r="Z74" s="70"/>
      <c r="AA74" s="70"/>
      <c r="AB74" s="70"/>
      <c r="AC74" s="70"/>
      <c r="AD74" s="70"/>
      <c r="AE74" s="70"/>
      <c r="AF74" s="70"/>
      <c r="AG74" s="70"/>
      <c r="AH74" s="70"/>
      <c r="AI74" s="70"/>
      <c r="AJ74" s="70"/>
      <c r="AK74" s="70"/>
      <c r="AL74" s="70"/>
      <c r="AM74" s="70"/>
      <c r="AN74" s="70"/>
      <c r="AO74" s="70"/>
      <c r="AP74" s="70"/>
      <c r="AQ74" s="70"/>
      <c r="AR74" s="70"/>
      <c r="AS74" s="70"/>
      <c r="AT74" s="70"/>
      <c r="AU74" s="70"/>
      <c r="AV74" s="69" t="s">
        <v>19</v>
      </c>
      <c r="AW74" s="69" t="s">
        <v>1023</v>
      </c>
      <c r="AX74" s="69" t="s">
        <v>19</v>
      </c>
      <c r="AY74" s="69" t="s">
        <v>19</v>
      </c>
      <c r="AZ74" s="69" t="s">
        <v>19</v>
      </c>
    </row>
    <row r="75" spans="1:52" ht="30" customHeight="1">
      <c r="A75" s="14" t="s">
        <v>246</v>
      </c>
      <c r="B75" s="14" t="s">
        <v>363</v>
      </c>
      <c r="C75" s="14" t="s">
        <v>192</v>
      </c>
      <c r="D75" s="68"/>
      <c r="E75" s="81">
        <f>TRUNC(SUMIF(V73:V75, RIGHTB(O75, 1), H73:H75)*U75, 2)</f>
        <v>0</v>
      </c>
      <c r="F75" s="75">
        <f>TRUNC(E75*D75,1)</f>
        <v>0</v>
      </c>
      <c r="G75" s="81">
        <v>0</v>
      </c>
      <c r="H75" s="75">
        <f>TRUNC(G75*D75,1)</f>
        <v>0</v>
      </c>
      <c r="I75" s="81">
        <v>0</v>
      </c>
      <c r="J75" s="75">
        <f>TRUNC(I75*D75,1)</f>
        <v>0</v>
      </c>
      <c r="K75" s="81">
        <f t="shared" si="10"/>
        <v>0</v>
      </c>
      <c r="L75" s="75">
        <f t="shared" si="10"/>
        <v>0</v>
      </c>
      <c r="M75" s="14" t="s">
        <v>19</v>
      </c>
      <c r="N75" s="69" t="s">
        <v>868</v>
      </c>
      <c r="O75" s="69" t="s">
        <v>809</v>
      </c>
      <c r="P75" s="69" t="s">
        <v>185</v>
      </c>
      <c r="Q75" s="69" t="s">
        <v>185</v>
      </c>
      <c r="R75" s="69" t="s">
        <v>185</v>
      </c>
      <c r="S75" s="70">
        <v>1</v>
      </c>
      <c r="T75" s="70">
        <v>0</v>
      </c>
      <c r="U75" s="70">
        <v>0.03</v>
      </c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0"/>
      <c r="AI75" s="70"/>
      <c r="AJ75" s="70"/>
      <c r="AK75" s="70"/>
      <c r="AL75" s="70"/>
      <c r="AM75" s="70"/>
      <c r="AN75" s="70"/>
      <c r="AO75" s="70"/>
      <c r="AP75" s="70"/>
      <c r="AQ75" s="70"/>
      <c r="AR75" s="70"/>
      <c r="AS75" s="70"/>
      <c r="AT75" s="70"/>
      <c r="AU75" s="70"/>
      <c r="AV75" s="69" t="s">
        <v>19</v>
      </c>
      <c r="AW75" s="69" t="s">
        <v>1024</v>
      </c>
      <c r="AX75" s="69" t="s">
        <v>19</v>
      </c>
      <c r="AY75" s="69" t="s">
        <v>19</v>
      </c>
      <c r="AZ75" s="69" t="s">
        <v>19</v>
      </c>
    </row>
    <row r="76" spans="1:52" ht="30" customHeight="1">
      <c r="A76" s="14" t="s">
        <v>364</v>
      </c>
      <c r="B76" s="14" t="s">
        <v>19</v>
      </c>
      <c r="C76" s="14" t="s">
        <v>19</v>
      </c>
      <c r="D76" s="68"/>
      <c r="E76" s="81"/>
      <c r="F76" s="75">
        <f>TRUNC(SUMIF(N73:N75, N72, F73:F75),0)</f>
        <v>0</v>
      </c>
      <c r="G76" s="81"/>
      <c r="H76" s="75">
        <f>TRUNC(SUMIF(N73:N75, N72, H73:H75),0)</f>
        <v>0</v>
      </c>
      <c r="I76" s="81"/>
      <c r="J76" s="75">
        <f>TRUNC(SUMIF(N73:N75, N72, J73:J75),0)</f>
        <v>0</v>
      </c>
      <c r="K76" s="81"/>
      <c r="L76" s="75">
        <f>F76+H76+J76</f>
        <v>0</v>
      </c>
      <c r="M76" s="14" t="s">
        <v>19</v>
      </c>
      <c r="N76" s="69" t="s">
        <v>248</v>
      </c>
      <c r="O76" s="69" t="s">
        <v>248</v>
      </c>
      <c r="P76" s="69" t="s">
        <v>19</v>
      </c>
      <c r="Q76" s="69" t="s">
        <v>19</v>
      </c>
      <c r="R76" s="69" t="s">
        <v>19</v>
      </c>
      <c r="S76" s="70"/>
      <c r="T76" s="70"/>
      <c r="U76" s="70"/>
      <c r="V76" s="70"/>
      <c r="W76" s="70"/>
      <c r="X76" s="70"/>
      <c r="Y76" s="70"/>
      <c r="Z76" s="70"/>
      <c r="AA76" s="70"/>
      <c r="AB76" s="70"/>
      <c r="AC76" s="70"/>
      <c r="AD76" s="70"/>
      <c r="AE76" s="70"/>
      <c r="AF76" s="70"/>
      <c r="AG76" s="70"/>
      <c r="AH76" s="70"/>
      <c r="AI76" s="70"/>
      <c r="AJ76" s="70"/>
      <c r="AK76" s="70"/>
      <c r="AL76" s="70"/>
      <c r="AM76" s="70"/>
      <c r="AN76" s="70"/>
      <c r="AO76" s="70"/>
      <c r="AP76" s="70"/>
      <c r="AQ76" s="70"/>
      <c r="AR76" s="70"/>
      <c r="AS76" s="70"/>
      <c r="AT76" s="70"/>
      <c r="AU76" s="70"/>
      <c r="AV76" s="69" t="s">
        <v>19</v>
      </c>
      <c r="AW76" s="69" t="s">
        <v>19</v>
      </c>
      <c r="AX76" s="69" t="s">
        <v>19</v>
      </c>
      <c r="AY76" s="69" t="s">
        <v>19</v>
      </c>
      <c r="AZ76" s="69" t="s">
        <v>19</v>
      </c>
    </row>
    <row r="77" spans="1:52" ht="30" customHeight="1">
      <c r="A77" s="68"/>
      <c r="B77" s="68"/>
      <c r="C77" s="68"/>
      <c r="D77" s="68"/>
      <c r="E77" s="81"/>
      <c r="F77" s="75"/>
      <c r="G77" s="81"/>
      <c r="H77" s="75"/>
      <c r="I77" s="81"/>
      <c r="J77" s="75"/>
      <c r="K77" s="81"/>
      <c r="L77" s="75"/>
      <c r="M77" s="68"/>
    </row>
    <row r="78" spans="1:52" ht="30" customHeight="1">
      <c r="A78" s="76" t="s">
        <v>764</v>
      </c>
      <c r="B78" s="77"/>
      <c r="C78" s="77"/>
      <c r="D78" s="77"/>
      <c r="E78" s="78"/>
      <c r="F78" s="79"/>
      <c r="G78" s="78"/>
      <c r="H78" s="79"/>
      <c r="I78" s="78"/>
      <c r="J78" s="79"/>
      <c r="K78" s="78"/>
      <c r="L78" s="79"/>
      <c r="M78" s="80"/>
      <c r="N78" s="135" t="s">
        <v>870</v>
      </c>
    </row>
    <row r="79" spans="1:52" ht="30" customHeight="1">
      <c r="A79" s="14" t="s">
        <v>242</v>
      </c>
      <c r="B79" s="14" t="s">
        <v>243</v>
      </c>
      <c r="C79" s="14" t="s">
        <v>244</v>
      </c>
      <c r="D79" s="68"/>
      <c r="E79" s="81">
        <f>'단가대비표-MF'!O69</f>
        <v>0</v>
      </c>
      <c r="F79" s="75">
        <f>TRUNC(E79*D79,1)</f>
        <v>0</v>
      </c>
      <c r="G79" s="81">
        <f>'단가대비표-MF'!P69</f>
        <v>0</v>
      </c>
      <c r="H79" s="75">
        <f>TRUNC(G79*D79,1)</f>
        <v>0</v>
      </c>
      <c r="I79" s="81">
        <f>'단가대비표-MF'!V69</f>
        <v>0</v>
      </c>
      <c r="J79" s="75">
        <f>TRUNC(I79*D79,1)</f>
        <v>0</v>
      </c>
      <c r="K79" s="81">
        <f t="shared" ref="K79:L81" si="11">TRUNC(E79+G79+I79,1)</f>
        <v>0</v>
      </c>
      <c r="L79" s="75">
        <f t="shared" si="11"/>
        <v>0</v>
      </c>
      <c r="M79" s="14" t="s">
        <v>19</v>
      </c>
      <c r="N79" s="69" t="s">
        <v>870</v>
      </c>
      <c r="O79" s="69" t="s">
        <v>805</v>
      </c>
      <c r="P79" s="69" t="s">
        <v>185</v>
      </c>
      <c r="Q79" s="69" t="s">
        <v>185</v>
      </c>
      <c r="R79" s="69" t="s">
        <v>186</v>
      </c>
      <c r="S79" s="70"/>
      <c r="T79" s="70"/>
      <c r="U79" s="70"/>
      <c r="V79" s="70">
        <v>1</v>
      </c>
      <c r="W79" s="70"/>
      <c r="X79" s="70"/>
      <c r="Y79" s="70"/>
      <c r="Z79" s="70"/>
      <c r="AA79" s="70"/>
      <c r="AB79" s="70"/>
      <c r="AC79" s="70"/>
      <c r="AD79" s="70"/>
      <c r="AE79" s="70"/>
      <c r="AF79" s="70"/>
      <c r="AG79" s="70"/>
      <c r="AH79" s="70"/>
      <c r="AI79" s="70"/>
      <c r="AJ79" s="70"/>
      <c r="AK79" s="70"/>
      <c r="AL79" s="70"/>
      <c r="AM79" s="70"/>
      <c r="AN79" s="70"/>
      <c r="AO79" s="70"/>
      <c r="AP79" s="70"/>
      <c r="AQ79" s="70"/>
      <c r="AR79" s="70"/>
      <c r="AS79" s="70"/>
      <c r="AT79" s="70"/>
      <c r="AU79" s="70"/>
      <c r="AV79" s="69" t="s">
        <v>19</v>
      </c>
      <c r="AW79" s="69" t="s">
        <v>1025</v>
      </c>
      <c r="AX79" s="69" t="s">
        <v>19</v>
      </c>
      <c r="AY79" s="69" t="s">
        <v>19</v>
      </c>
      <c r="AZ79" s="69" t="s">
        <v>19</v>
      </c>
    </row>
    <row r="80" spans="1:52" ht="30" customHeight="1">
      <c r="A80" s="14" t="s">
        <v>245</v>
      </c>
      <c r="B80" s="14" t="s">
        <v>243</v>
      </c>
      <c r="C80" s="14" t="s">
        <v>244</v>
      </c>
      <c r="D80" s="68"/>
      <c r="E80" s="81">
        <f>'단가대비표-MF'!O73</f>
        <v>0</v>
      </c>
      <c r="F80" s="75">
        <f>TRUNC(E80*D80,1)</f>
        <v>0</v>
      </c>
      <c r="G80" s="81">
        <f>'단가대비표-MF'!P73</f>
        <v>0</v>
      </c>
      <c r="H80" s="75">
        <f>TRUNC(G80*D80,1)</f>
        <v>0</v>
      </c>
      <c r="I80" s="81">
        <f>'단가대비표-MF'!V73</f>
        <v>0</v>
      </c>
      <c r="J80" s="75">
        <f>TRUNC(I80*D80,1)</f>
        <v>0</v>
      </c>
      <c r="K80" s="81">
        <f t="shared" si="11"/>
        <v>0</v>
      </c>
      <c r="L80" s="75">
        <f t="shared" si="11"/>
        <v>0</v>
      </c>
      <c r="M80" s="14" t="s">
        <v>19</v>
      </c>
      <c r="N80" s="69" t="s">
        <v>870</v>
      </c>
      <c r="O80" s="69" t="s">
        <v>807</v>
      </c>
      <c r="P80" s="69" t="s">
        <v>185</v>
      </c>
      <c r="Q80" s="69" t="s">
        <v>185</v>
      </c>
      <c r="R80" s="69" t="s">
        <v>186</v>
      </c>
      <c r="S80" s="70"/>
      <c r="T80" s="70"/>
      <c r="U80" s="70"/>
      <c r="V80" s="70">
        <v>1</v>
      </c>
      <c r="W80" s="70"/>
      <c r="X80" s="70"/>
      <c r="Y80" s="70"/>
      <c r="Z80" s="70"/>
      <c r="AA80" s="70"/>
      <c r="AB80" s="70"/>
      <c r="AC80" s="70"/>
      <c r="AD80" s="70"/>
      <c r="AE80" s="70"/>
      <c r="AF80" s="70"/>
      <c r="AG80" s="70"/>
      <c r="AH80" s="70"/>
      <c r="AI80" s="70"/>
      <c r="AJ80" s="70"/>
      <c r="AK80" s="70"/>
      <c r="AL80" s="70"/>
      <c r="AM80" s="70"/>
      <c r="AN80" s="70"/>
      <c r="AO80" s="70"/>
      <c r="AP80" s="70"/>
      <c r="AQ80" s="70"/>
      <c r="AR80" s="70"/>
      <c r="AS80" s="70"/>
      <c r="AT80" s="70"/>
      <c r="AU80" s="70"/>
      <c r="AV80" s="69" t="s">
        <v>19</v>
      </c>
      <c r="AW80" s="69" t="s">
        <v>1026</v>
      </c>
      <c r="AX80" s="69" t="s">
        <v>19</v>
      </c>
      <c r="AY80" s="69" t="s">
        <v>19</v>
      </c>
      <c r="AZ80" s="69" t="s">
        <v>19</v>
      </c>
    </row>
    <row r="81" spans="1:52" ht="30" customHeight="1">
      <c r="A81" s="14" t="s">
        <v>246</v>
      </c>
      <c r="B81" s="14" t="s">
        <v>363</v>
      </c>
      <c r="C81" s="14" t="s">
        <v>192</v>
      </c>
      <c r="D81" s="68"/>
      <c r="E81" s="81">
        <f>TRUNC(SUMIF(V79:V81, RIGHTB(O81, 1), H79:H81)*U81, 2)</f>
        <v>0</v>
      </c>
      <c r="F81" s="75">
        <f>TRUNC(E81*D81,1)</f>
        <v>0</v>
      </c>
      <c r="G81" s="81">
        <v>0</v>
      </c>
      <c r="H81" s="75">
        <f>TRUNC(G81*D81,1)</f>
        <v>0</v>
      </c>
      <c r="I81" s="81">
        <v>0</v>
      </c>
      <c r="J81" s="75">
        <f>TRUNC(I81*D81,1)</f>
        <v>0</v>
      </c>
      <c r="K81" s="81">
        <f t="shared" si="11"/>
        <v>0</v>
      </c>
      <c r="L81" s="75">
        <f t="shared" si="11"/>
        <v>0</v>
      </c>
      <c r="M81" s="14" t="s">
        <v>19</v>
      </c>
      <c r="N81" s="69" t="s">
        <v>870</v>
      </c>
      <c r="O81" s="69" t="s">
        <v>809</v>
      </c>
      <c r="P81" s="69" t="s">
        <v>185</v>
      </c>
      <c r="Q81" s="69" t="s">
        <v>185</v>
      </c>
      <c r="R81" s="69" t="s">
        <v>185</v>
      </c>
      <c r="S81" s="70">
        <v>1</v>
      </c>
      <c r="T81" s="70">
        <v>0</v>
      </c>
      <c r="U81" s="70">
        <v>0.03</v>
      </c>
      <c r="V81" s="70"/>
      <c r="W81" s="70"/>
      <c r="X81" s="70"/>
      <c r="Y81" s="70"/>
      <c r="Z81" s="70"/>
      <c r="AA81" s="70"/>
      <c r="AB81" s="70"/>
      <c r="AC81" s="70"/>
      <c r="AD81" s="70"/>
      <c r="AE81" s="70"/>
      <c r="AF81" s="70"/>
      <c r="AG81" s="70"/>
      <c r="AH81" s="70"/>
      <c r="AI81" s="70"/>
      <c r="AJ81" s="70"/>
      <c r="AK81" s="70"/>
      <c r="AL81" s="70"/>
      <c r="AM81" s="70"/>
      <c r="AN81" s="70"/>
      <c r="AO81" s="70"/>
      <c r="AP81" s="70"/>
      <c r="AQ81" s="70"/>
      <c r="AR81" s="70"/>
      <c r="AS81" s="70"/>
      <c r="AT81" s="70"/>
      <c r="AU81" s="70"/>
      <c r="AV81" s="69" t="s">
        <v>19</v>
      </c>
      <c r="AW81" s="69" t="s">
        <v>1027</v>
      </c>
      <c r="AX81" s="69" t="s">
        <v>19</v>
      </c>
      <c r="AY81" s="69" t="s">
        <v>19</v>
      </c>
      <c r="AZ81" s="69" t="s">
        <v>19</v>
      </c>
    </row>
    <row r="82" spans="1:52" ht="30" customHeight="1">
      <c r="A82" s="14" t="s">
        <v>364</v>
      </c>
      <c r="B82" s="14" t="s">
        <v>19</v>
      </c>
      <c r="C82" s="14" t="s">
        <v>19</v>
      </c>
      <c r="D82" s="68"/>
      <c r="E82" s="81"/>
      <c r="F82" s="75">
        <f>TRUNC(SUMIF(N79:N81, N78, F79:F81),0)</f>
        <v>0</v>
      </c>
      <c r="G82" s="81"/>
      <c r="H82" s="75">
        <f>TRUNC(SUMIF(N79:N81, N78, H79:H81),0)</f>
        <v>0</v>
      </c>
      <c r="I82" s="81"/>
      <c r="J82" s="75">
        <f>TRUNC(SUMIF(N79:N81, N78, J79:J81),0)</f>
        <v>0</v>
      </c>
      <c r="K82" s="81"/>
      <c r="L82" s="75">
        <f>F82+H82+J82</f>
        <v>0</v>
      </c>
      <c r="M82" s="14" t="s">
        <v>19</v>
      </c>
      <c r="N82" s="69" t="s">
        <v>248</v>
      </c>
      <c r="O82" s="69" t="s">
        <v>248</v>
      </c>
      <c r="P82" s="69" t="s">
        <v>19</v>
      </c>
      <c r="Q82" s="69" t="s">
        <v>19</v>
      </c>
      <c r="R82" s="69" t="s">
        <v>19</v>
      </c>
      <c r="S82" s="70"/>
      <c r="T82" s="70"/>
      <c r="U82" s="70"/>
      <c r="V82" s="70"/>
      <c r="W82" s="70"/>
      <c r="X82" s="70"/>
      <c r="Y82" s="70"/>
      <c r="Z82" s="70"/>
      <c r="AA82" s="70"/>
      <c r="AB82" s="70"/>
      <c r="AC82" s="70"/>
      <c r="AD82" s="70"/>
      <c r="AE82" s="70"/>
      <c r="AF82" s="70"/>
      <c r="AG82" s="70"/>
      <c r="AH82" s="70"/>
      <c r="AI82" s="70"/>
      <c r="AJ82" s="70"/>
      <c r="AK82" s="70"/>
      <c r="AL82" s="70"/>
      <c r="AM82" s="70"/>
      <c r="AN82" s="70"/>
      <c r="AO82" s="70"/>
      <c r="AP82" s="70"/>
      <c r="AQ82" s="70"/>
      <c r="AR82" s="70"/>
      <c r="AS82" s="70"/>
      <c r="AT82" s="70"/>
      <c r="AU82" s="70"/>
      <c r="AV82" s="69" t="s">
        <v>19</v>
      </c>
      <c r="AW82" s="69" t="s">
        <v>19</v>
      </c>
      <c r="AX82" s="69" t="s">
        <v>19</v>
      </c>
      <c r="AY82" s="69" t="s">
        <v>19</v>
      </c>
      <c r="AZ82" s="69" t="s">
        <v>19</v>
      </c>
    </row>
    <row r="83" spans="1:52" ht="30" customHeight="1">
      <c r="A83" s="68"/>
      <c r="B83" s="68"/>
      <c r="C83" s="68"/>
      <c r="D83" s="68"/>
      <c r="E83" s="81"/>
      <c r="F83" s="75"/>
      <c r="G83" s="81"/>
      <c r="H83" s="75"/>
      <c r="I83" s="81"/>
      <c r="J83" s="75"/>
      <c r="K83" s="81"/>
      <c r="L83" s="75"/>
      <c r="M83" s="68"/>
    </row>
    <row r="84" spans="1:52" ht="30" customHeight="1">
      <c r="A84" s="76" t="s">
        <v>765</v>
      </c>
      <c r="B84" s="77"/>
      <c r="C84" s="77"/>
      <c r="D84" s="77"/>
      <c r="E84" s="78"/>
      <c r="F84" s="79"/>
      <c r="G84" s="78"/>
      <c r="H84" s="79"/>
      <c r="I84" s="78"/>
      <c r="J84" s="79"/>
      <c r="K84" s="78"/>
      <c r="L84" s="79"/>
      <c r="M84" s="80"/>
      <c r="N84" s="135" t="s">
        <v>872</v>
      </c>
    </row>
    <row r="85" spans="1:52" ht="30" customHeight="1">
      <c r="A85" s="14" t="s">
        <v>242</v>
      </c>
      <c r="B85" s="14" t="s">
        <v>243</v>
      </c>
      <c r="C85" s="14" t="s">
        <v>244</v>
      </c>
      <c r="D85" s="68"/>
      <c r="E85" s="81">
        <f>'단가대비표-MF'!O69</f>
        <v>0</v>
      </c>
      <c r="F85" s="75">
        <f>TRUNC(E85*D85,1)</f>
        <v>0</v>
      </c>
      <c r="G85" s="81">
        <f>'단가대비표-MF'!P69</f>
        <v>0</v>
      </c>
      <c r="H85" s="75">
        <f>TRUNC(G85*D85,1)</f>
        <v>0</v>
      </c>
      <c r="I85" s="81">
        <f>'단가대비표-MF'!V69</f>
        <v>0</v>
      </c>
      <c r="J85" s="75">
        <f>TRUNC(I85*D85,1)</f>
        <v>0</v>
      </c>
      <c r="K85" s="81">
        <f t="shared" ref="K85:L87" si="12">TRUNC(E85+G85+I85,1)</f>
        <v>0</v>
      </c>
      <c r="L85" s="75">
        <f t="shared" si="12"/>
        <v>0</v>
      </c>
      <c r="M85" s="14" t="s">
        <v>19</v>
      </c>
      <c r="N85" s="69" t="s">
        <v>872</v>
      </c>
      <c r="O85" s="69" t="s">
        <v>805</v>
      </c>
      <c r="P85" s="69" t="s">
        <v>185</v>
      </c>
      <c r="Q85" s="69" t="s">
        <v>185</v>
      </c>
      <c r="R85" s="69" t="s">
        <v>186</v>
      </c>
      <c r="S85" s="70"/>
      <c r="T85" s="70"/>
      <c r="U85" s="70"/>
      <c r="V85" s="70">
        <v>1</v>
      </c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70"/>
      <c r="AI85" s="70"/>
      <c r="AJ85" s="70"/>
      <c r="AK85" s="70"/>
      <c r="AL85" s="70"/>
      <c r="AM85" s="70"/>
      <c r="AN85" s="70"/>
      <c r="AO85" s="70"/>
      <c r="AP85" s="70"/>
      <c r="AQ85" s="70"/>
      <c r="AR85" s="70"/>
      <c r="AS85" s="70"/>
      <c r="AT85" s="70"/>
      <c r="AU85" s="70"/>
      <c r="AV85" s="69" t="s">
        <v>19</v>
      </c>
      <c r="AW85" s="69" t="s">
        <v>1028</v>
      </c>
      <c r="AX85" s="69" t="s">
        <v>19</v>
      </c>
      <c r="AY85" s="69" t="s">
        <v>19</v>
      </c>
      <c r="AZ85" s="69" t="s">
        <v>19</v>
      </c>
    </row>
    <row r="86" spans="1:52" ht="30" customHeight="1">
      <c r="A86" s="14" t="s">
        <v>245</v>
      </c>
      <c r="B86" s="14" t="s">
        <v>243</v>
      </c>
      <c r="C86" s="14" t="s">
        <v>244</v>
      </c>
      <c r="D86" s="68"/>
      <c r="E86" s="81">
        <f>'단가대비표-MF'!O73</f>
        <v>0</v>
      </c>
      <c r="F86" s="75">
        <f>TRUNC(E86*D86,1)</f>
        <v>0</v>
      </c>
      <c r="G86" s="81">
        <f>'단가대비표-MF'!P73</f>
        <v>0</v>
      </c>
      <c r="H86" s="75">
        <f>TRUNC(G86*D86,1)</f>
        <v>0</v>
      </c>
      <c r="I86" s="81">
        <f>'단가대비표-MF'!V73</f>
        <v>0</v>
      </c>
      <c r="J86" s="75">
        <f>TRUNC(I86*D86,1)</f>
        <v>0</v>
      </c>
      <c r="K86" s="81">
        <f t="shared" si="12"/>
        <v>0</v>
      </c>
      <c r="L86" s="75">
        <f t="shared" si="12"/>
        <v>0</v>
      </c>
      <c r="M86" s="14" t="s">
        <v>19</v>
      </c>
      <c r="N86" s="69" t="s">
        <v>872</v>
      </c>
      <c r="O86" s="69" t="s">
        <v>807</v>
      </c>
      <c r="P86" s="69" t="s">
        <v>185</v>
      </c>
      <c r="Q86" s="69" t="s">
        <v>185</v>
      </c>
      <c r="R86" s="69" t="s">
        <v>186</v>
      </c>
      <c r="S86" s="70"/>
      <c r="T86" s="70"/>
      <c r="U86" s="70"/>
      <c r="V86" s="70">
        <v>1</v>
      </c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/>
      <c r="AO86" s="70"/>
      <c r="AP86" s="70"/>
      <c r="AQ86" s="70"/>
      <c r="AR86" s="70"/>
      <c r="AS86" s="70"/>
      <c r="AT86" s="70"/>
      <c r="AU86" s="70"/>
      <c r="AV86" s="69" t="s">
        <v>19</v>
      </c>
      <c r="AW86" s="69" t="s">
        <v>1029</v>
      </c>
      <c r="AX86" s="69" t="s">
        <v>19</v>
      </c>
      <c r="AY86" s="69" t="s">
        <v>19</v>
      </c>
      <c r="AZ86" s="69" t="s">
        <v>19</v>
      </c>
    </row>
    <row r="87" spans="1:52" ht="30" customHeight="1">
      <c r="A87" s="14" t="s">
        <v>246</v>
      </c>
      <c r="B87" s="14" t="s">
        <v>363</v>
      </c>
      <c r="C87" s="14" t="s">
        <v>192</v>
      </c>
      <c r="D87" s="68"/>
      <c r="E87" s="81">
        <f>TRUNC(SUMIF(V85:V87, RIGHTB(O87, 1), H85:H87)*U87, 2)</f>
        <v>0</v>
      </c>
      <c r="F87" s="75">
        <f>TRUNC(E87*D87,1)</f>
        <v>0</v>
      </c>
      <c r="G87" s="81">
        <v>0</v>
      </c>
      <c r="H87" s="75">
        <f>TRUNC(G87*D87,1)</f>
        <v>0</v>
      </c>
      <c r="I87" s="81">
        <v>0</v>
      </c>
      <c r="J87" s="75">
        <f>TRUNC(I87*D87,1)</f>
        <v>0</v>
      </c>
      <c r="K87" s="81">
        <f t="shared" si="12"/>
        <v>0</v>
      </c>
      <c r="L87" s="75">
        <f t="shared" si="12"/>
        <v>0</v>
      </c>
      <c r="M87" s="14" t="s">
        <v>19</v>
      </c>
      <c r="N87" s="69" t="s">
        <v>872</v>
      </c>
      <c r="O87" s="69" t="s">
        <v>809</v>
      </c>
      <c r="P87" s="69" t="s">
        <v>185</v>
      </c>
      <c r="Q87" s="69" t="s">
        <v>185</v>
      </c>
      <c r="R87" s="69" t="s">
        <v>185</v>
      </c>
      <c r="S87" s="70">
        <v>1</v>
      </c>
      <c r="T87" s="70">
        <v>0</v>
      </c>
      <c r="U87" s="70">
        <v>0.03</v>
      </c>
      <c r="V87" s="70"/>
      <c r="W87" s="70"/>
      <c r="X87" s="70"/>
      <c r="Y87" s="70"/>
      <c r="Z87" s="70"/>
      <c r="AA87" s="70"/>
      <c r="AB87" s="70"/>
      <c r="AC87" s="70"/>
      <c r="AD87" s="70"/>
      <c r="AE87" s="70"/>
      <c r="AF87" s="70"/>
      <c r="AG87" s="70"/>
      <c r="AH87" s="70"/>
      <c r="AI87" s="70"/>
      <c r="AJ87" s="70"/>
      <c r="AK87" s="70"/>
      <c r="AL87" s="70"/>
      <c r="AM87" s="70"/>
      <c r="AN87" s="70"/>
      <c r="AO87" s="70"/>
      <c r="AP87" s="70"/>
      <c r="AQ87" s="70"/>
      <c r="AR87" s="70"/>
      <c r="AS87" s="70"/>
      <c r="AT87" s="70"/>
      <c r="AU87" s="70"/>
      <c r="AV87" s="69" t="s">
        <v>19</v>
      </c>
      <c r="AW87" s="69" t="s">
        <v>1030</v>
      </c>
      <c r="AX87" s="69" t="s">
        <v>19</v>
      </c>
      <c r="AY87" s="69" t="s">
        <v>19</v>
      </c>
      <c r="AZ87" s="69" t="s">
        <v>19</v>
      </c>
    </row>
    <row r="88" spans="1:52" ht="30" customHeight="1">
      <c r="A88" s="14" t="s">
        <v>364</v>
      </c>
      <c r="B88" s="14" t="s">
        <v>19</v>
      </c>
      <c r="C88" s="14" t="s">
        <v>19</v>
      </c>
      <c r="D88" s="68"/>
      <c r="E88" s="81"/>
      <c r="F88" s="75">
        <f>TRUNC(SUMIF(N85:N87, N84, F85:F87),0)</f>
        <v>0</v>
      </c>
      <c r="G88" s="81"/>
      <c r="H88" s="75">
        <f>TRUNC(SUMIF(N85:N87, N84, H85:H87),0)</f>
        <v>0</v>
      </c>
      <c r="I88" s="81"/>
      <c r="J88" s="75">
        <f>TRUNC(SUMIF(N85:N87, N84, J85:J87),0)</f>
        <v>0</v>
      </c>
      <c r="K88" s="81"/>
      <c r="L88" s="75">
        <f>F88+H88+J88</f>
        <v>0</v>
      </c>
      <c r="M88" s="14" t="s">
        <v>19</v>
      </c>
      <c r="N88" s="69" t="s">
        <v>248</v>
      </c>
      <c r="O88" s="69" t="s">
        <v>248</v>
      </c>
      <c r="P88" s="69" t="s">
        <v>19</v>
      </c>
      <c r="Q88" s="69" t="s">
        <v>19</v>
      </c>
      <c r="R88" s="69" t="s">
        <v>19</v>
      </c>
      <c r="S88" s="70"/>
      <c r="T88" s="70"/>
      <c r="U88" s="70"/>
      <c r="V88" s="70"/>
      <c r="W88" s="70"/>
      <c r="X88" s="70"/>
      <c r="Y88" s="70"/>
      <c r="Z88" s="70"/>
      <c r="AA88" s="70"/>
      <c r="AB88" s="70"/>
      <c r="AC88" s="70"/>
      <c r="AD88" s="70"/>
      <c r="AE88" s="70"/>
      <c r="AF88" s="70"/>
      <c r="AG88" s="70"/>
      <c r="AH88" s="70"/>
      <c r="AI88" s="70"/>
      <c r="AJ88" s="70"/>
      <c r="AK88" s="70"/>
      <c r="AL88" s="70"/>
      <c r="AM88" s="70"/>
      <c r="AN88" s="70"/>
      <c r="AO88" s="70"/>
      <c r="AP88" s="70"/>
      <c r="AQ88" s="70"/>
      <c r="AR88" s="70"/>
      <c r="AS88" s="70"/>
      <c r="AT88" s="70"/>
      <c r="AU88" s="70"/>
      <c r="AV88" s="69" t="s">
        <v>19</v>
      </c>
      <c r="AW88" s="69" t="s">
        <v>19</v>
      </c>
      <c r="AX88" s="69" t="s">
        <v>19</v>
      </c>
      <c r="AY88" s="69" t="s">
        <v>19</v>
      </c>
      <c r="AZ88" s="69" t="s">
        <v>19</v>
      </c>
    </row>
    <row r="89" spans="1:52" ht="30" customHeight="1">
      <c r="A89" s="68"/>
      <c r="B89" s="68"/>
      <c r="C89" s="68"/>
      <c r="D89" s="68"/>
      <c r="E89" s="81"/>
      <c r="F89" s="75"/>
      <c r="G89" s="81"/>
      <c r="H89" s="75"/>
      <c r="I89" s="81"/>
      <c r="J89" s="75"/>
      <c r="K89" s="81"/>
      <c r="L89" s="75"/>
      <c r="M89" s="68"/>
    </row>
    <row r="90" spans="1:52" ht="30" customHeight="1">
      <c r="A90" s="76" t="s">
        <v>766</v>
      </c>
      <c r="B90" s="77"/>
      <c r="C90" s="77"/>
      <c r="D90" s="77"/>
      <c r="E90" s="78"/>
      <c r="F90" s="79"/>
      <c r="G90" s="78"/>
      <c r="H90" s="79"/>
      <c r="I90" s="78"/>
      <c r="J90" s="79"/>
      <c r="K90" s="78"/>
      <c r="L90" s="79"/>
      <c r="M90" s="80"/>
      <c r="N90" s="135" t="s">
        <v>874</v>
      </c>
    </row>
    <row r="91" spans="1:52" ht="30" customHeight="1">
      <c r="A91" s="14" t="s">
        <v>242</v>
      </c>
      <c r="B91" s="14" t="s">
        <v>243</v>
      </c>
      <c r="C91" s="14" t="s">
        <v>244</v>
      </c>
      <c r="D91" s="68"/>
      <c r="E91" s="81">
        <f>'단가대비표-MF'!O69</f>
        <v>0</v>
      </c>
      <c r="F91" s="75">
        <f>TRUNC(E91*D91,1)</f>
        <v>0</v>
      </c>
      <c r="G91" s="81">
        <f>'단가대비표-MF'!P69</f>
        <v>0</v>
      </c>
      <c r="H91" s="75">
        <f>TRUNC(G91*D91,1)</f>
        <v>0</v>
      </c>
      <c r="I91" s="81">
        <f>'단가대비표-MF'!V69</f>
        <v>0</v>
      </c>
      <c r="J91" s="75">
        <f>TRUNC(I91*D91,1)</f>
        <v>0</v>
      </c>
      <c r="K91" s="81">
        <f t="shared" ref="K91:L93" si="13">TRUNC(E91+G91+I91,1)</f>
        <v>0</v>
      </c>
      <c r="L91" s="75">
        <f t="shared" si="13"/>
        <v>0</v>
      </c>
      <c r="M91" s="14" t="s">
        <v>19</v>
      </c>
      <c r="N91" s="69" t="s">
        <v>874</v>
      </c>
      <c r="O91" s="69" t="s">
        <v>805</v>
      </c>
      <c r="P91" s="69" t="s">
        <v>185</v>
      </c>
      <c r="Q91" s="69" t="s">
        <v>185</v>
      </c>
      <c r="R91" s="69" t="s">
        <v>186</v>
      </c>
      <c r="S91" s="70"/>
      <c r="T91" s="70"/>
      <c r="U91" s="70"/>
      <c r="V91" s="70">
        <v>1</v>
      </c>
      <c r="W91" s="70"/>
      <c r="X91" s="70"/>
      <c r="Y91" s="70"/>
      <c r="Z91" s="70"/>
      <c r="AA91" s="70"/>
      <c r="AB91" s="70"/>
      <c r="AC91" s="70"/>
      <c r="AD91" s="70"/>
      <c r="AE91" s="70"/>
      <c r="AF91" s="70"/>
      <c r="AG91" s="70"/>
      <c r="AH91" s="70"/>
      <c r="AI91" s="70"/>
      <c r="AJ91" s="70"/>
      <c r="AK91" s="70"/>
      <c r="AL91" s="70"/>
      <c r="AM91" s="70"/>
      <c r="AN91" s="70"/>
      <c r="AO91" s="70"/>
      <c r="AP91" s="70"/>
      <c r="AQ91" s="70"/>
      <c r="AR91" s="70"/>
      <c r="AS91" s="70"/>
      <c r="AT91" s="70"/>
      <c r="AU91" s="70"/>
      <c r="AV91" s="69" t="s">
        <v>19</v>
      </c>
      <c r="AW91" s="69" t="s">
        <v>1031</v>
      </c>
      <c r="AX91" s="69" t="s">
        <v>19</v>
      </c>
      <c r="AY91" s="69" t="s">
        <v>19</v>
      </c>
      <c r="AZ91" s="69" t="s">
        <v>19</v>
      </c>
    </row>
    <row r="92" spans="1:52" ht="30" customHeight="1">
      <c r="A92" s="14" t="s">
        <v>245</v>
      </c>
      <c r="B92" s="14" t="s">
        <v>243</v>
      </c>
      <c r="C92" s="14" t="s">
        <v>244</v>
      </c>
      <c r="D92" s="68"/>
      <c r="E92" s="81">
        <f>'단가대비표-MF'!O73</f>
        <v>0</v>
      </c>
      <c r="F92" s="75">
        <f>TRUNC(E92*D92,1)</f>
        <v>0</v>
      </c>
      <c r="G92" s="81">
        <f>'단가대비표-MF'!P73</f>
        <v>0</v>
      </c>
      <c r="H92" s="75">
        <f>TRUNC(G92*D92,1)</f>
        <v>0</v>
      </c>
      <c r="I92" s="81">
        <f>'단가대비표-MF'!V73</f>
        <v>0</v>
      </c>
      <c r="J92" s="75">
        <f>TRUNC(I92*D92,1)</f>
        <v>0</v>
      </c>
      <c r="K92" s="81">
        <f t="shared" si="13"/>
        <v>0</v>
      </c>
      <c r="L92" s="75">
        <f t="shared" si="13"/>
        <v>0</v>
      </c>
      <c r="M92" s="14" t="s">
        <v>19</v>
      </c>
      <c r="N92" s="69" t="s">
        <v>874</v>
      </c>
      <c r="O92" s="69" t="s">
        <v>807</v>
      </c>
      <c r="P92" s="69" t="s">
        <v>185</v>
      </c>
      <c r="Q92" s="69" t="s">
        <v>185</v>
      </c>
      <c r="R92" s="69" t="s">
        <v>186</v>
      </c>
      <c r="S92" s="70"/>
      <c r="T92" s="70"/>
      <c r="U92" s="70"/>
      <c r="V92" s="70">
        <v>1</v>
      </c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70"/>
      <c r="AI92" s="70"/>
      <c r="AJ92" s="70"/>
      <c r="AK92" s="70"/>
      <c r="AL92" s="70"/>
      <c r="AM92" s="70"/>
      <c r="AN92" s="70"/>
      <c r="AO92" s="70"/>
      <c r="AP92" s="70"/>
      <c r="AQ92" s="70"/>
      <c r="AR92" s="70"/>
      <c r="AS92" s="70"/>
      <c r="AT92" s="70"/>
      <c r="AU92" s="70"/>
      <c r="AV92" s="69" t="s">
        <v>19</v>
      </c>
      <c r="AW92" s="69" t="s">
        <v>1032</v>
      </c>
      <c r="AX92" s="69" t="s">
        <v>19</v>
      </c>
      <c r="AY92" s="69" t="s">
        <v>19</v>
      </c>
      <c r="AZ92" s="69" t="s">
        <v>19</v>
      </c>
    </row>
    <row r="93" spans="1:52" ht="30" customHeight="1">
      <c r="A93" s="14" t="s">
        <v>246</v>
      </c>
      <c r="B93" s="14" t="s">
        <v>363</v>
      </c>
      <c r="C93" s="14" t="s">
        <v>192</v>
      </c>
      <c r="D93" s="68"/>
      <c r="E93" s="81">
        <f>TRUNC(SUMIF(V91:V93, RIGHTB(O93, 1), H91:H93)*U93, 2)</f>
        <v>0</v>
      </c>
      <c r="F93" s="75">
        <f>TRUNC(E93*D93,1)</f>
        <v>0</v>
      </c>
      <c r="G93" s="81">
        <v>0</v>
      </c>
      <c r="H93" s="75">
        <f>TRUNC(G93*D93,1)</f>
        <v>0</v>
      </c>
      <c r="I93" s="81">
        <v>0</v>
      </c>
      <c r="J93" s="75">
        <f>TRUNC(I93*D93,1)</f>
        <v>0</v>
      </c>
      <c r="K93" s="81">
        <f t="shared" si="13"/>
        <v>0</v>
      </c>
      <c r="L93" s="75">
        <f t="shared" si="13"/>
        <v>0</v>
      </c>
      <c r="M93" s="14" t="s">
        <v>19</v>
      </c>
      <c r="N93" s="69" t="s">
        <v>874</v>
      </c>
      <c r="O93" s="69" t="s">
        <v>809</v>
      </c>
      <c r="P93" s="69" t="s">
        <v>185</v>
      </c>
      <c r="Q93" s="69" t="s">
        <v>185</v>
      </c>
      <c r="R93" s="69" t="s">
        <v>185</v>
      </c>
      <c r="S93" s="70">
        <v>1</v>
      </c>
      <c r="T93" s="70">
        <v>0</v>
      </c>
      <c r="U93" s="70">
        <v>0.03</v>
      </c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0"/>
      <c r="AG93" s="70"/>
      <c r="AH93" s="70"/>
      <c r="AI93" s="70"/>
      <c r="AJ93" s="70"/>
      <c r="AK93" s="70"/>
      <c r="AL93" s="70"/>
      <c r="AM93" s="70"/>
      <c r="AN93" s="70"/>
      <c r="AO93" s="70"/>
      <c r="AP93" s="70"/>
      <c r="AQ93" s="70"/>
      <c r="AR93" s="70"/>
      <c r="AS93" s="70"/>
      <c r="AT93" s="70"/>
      <c r="AU93" s="70"/>
      <c r="AV93" s="69" t="s">
        <v>19</v>
      </c>
      <c r="AW93" s="69" t="s">
        <v>1033</v>
      </c>
      <c r="AX93" s="69" t="s">
        <v>19</v>
      </c>
      <c r="AY93" s="69" t="s">
        <v>19</v>
      </c>
      <c r="AZ93" s="69" t="s">
        <v>19</v>
      </c>
    </row>
    <row r="94" spans="1:52" ht="30" customHeight="1">
      <c r="A94" s="14" t="s">
        <v>364</v>
      </c>
      <c r="B94" s="14" t="s">
        <v>19</v>
      </c>
      <c r="C94" s="14" t="s">
        <v>19</v>
      </c>
      <c r="D94" s="68"/>
      <c r="E94" s="81"/>
      <c r="F94" s="75">
        <f>TRUNC(SUMIF(N91:N93, N90, F91:F93),0)</f>
        <v>0</v>
      </c>
      <c r="G94" s="81"/>
      <c r="H94" s="75">
        <f>TRUNC(SUMIF(N91:N93, N90, H91:H93),0)</f>
        <v>0</v>
      </c>
      <c r="I94" s="81"/>
      <c r="J94" s="75">
        <f>TRUNC(SUMIF(N91:N93, N90, J91:J93),0)</f>
        <v>0</v>
      </c>
      <c r="K94" s="81"/>
      <c r="L94" s="75">
        <f>F94+H94+J94</f>
        <v>0</v>
      </c>
      <c r="M94" s="14" t="s">
        <v>19</v>
      </c>
      <c r="N94" s="69" t="s">
        <v>248</v>
      </c>
      <c r="O94" s="69" t="s">
        <v>248</v>
      </c>
      <c r="P94" s="69" t="s">
        <v>19</v>
      </c>
      <c r="Q94" s="69" t="s">
        <v>19</v>
      </c>
      <c r="R94" s="69" t="s">
        <v>19</v>
      </c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70"/>
      <c r="AH94" s="70"/>
      <c r="AI94" s="70"/>
      <c r="AJ94" s="70"/>
      <c r="AK94" s="70"/>
      <c r="AL94" s="70"/>
      <c r="AM94" s="70"/>
      <c r="AN94" s="70"/>
      <c r="AO94" s="70"/>
      <c r="AP94" s="70"/>
      <c r="AQ94" s="70"/>
      <c r="AR94" s="70"/>
      <c r="AS94" s="70"/>
      <c r="AT94" s="70"/>
      <c r="AU94" s="70"/>
      <c r="AV94" s="69" t="s">
        <v>19</v>
      </c>
      <c r="AW94" s="69" t="s">
        <v>19</v>
      </c>
      <c r="AX94" s="69" t="s">
        <v>19</v>
      </c>
      <c r="AY94" s="69" t="s">
        <v>19</v>
      </c>
      <c r="AZ94" s="69" t="s">
        <v>19</v>
      </c>
    </row>
    <row r="95" spans="1:52" ht="30" customHeight="1">
      <c r="A95" s="68"/>
      <c r="B95" s="68"/>
      <c r="C95" s="68"/>
      <c r="D95" s="68"/>
      <c r="E95" s="81"/>
      <c r="F95" s="75"/>
      <c r="G95" s="81"/>
      <c r="H95" s="75"/>
      <c r="I95" s="81"/>
      <c r="J95" s="75"/>
      <c r="K95" s="81"/>
      <c r="L95" s="75"/>
      <c r="M95" s="68"/>
    </row>
    <row r="96" spans="1:52" ht="30" customHeight="1">
      <c r="A96" s="76" t="s">
        <v>767</v>
      </c>
      <c r="B96" s="77"/>
      <c r="C96" s="77"/>
      <c r="D96" s="77"/>
      <c r="E96" s="78"/>
      <c r="F96" s="79"/>
      <c r="G96" s="78"/>
      <c r="H96" s="79"/>
      <c r="I96" s="78"/>
      <c r="J96" s="79"/>
      <c r="K96" s="78"/>
      <c r="L96" s="79"/>
      <c r="M96" s="80"/>
      <c r="N96" s="135" t="s">
        <v>891</v>
      </c>
    </row>
    <row r="97" spans="1:52" ht="30" customHeight="1">
      <c r="A97" s="14" t="s">
        <v>357</v>
      </c>
      <c r="B97" s="14" t="s">
        <v>377</v>
      </c>
      <c r="C97" s="14" t="s">
        <v>184</v>
      </c>
      <c r="D97" s="68"/>
      <c r="E97" s="81">
        <f>'단가대비표-MF'!O28</f>
        <v>0</v>
      </c>
      <c r="F97" s="75">
        <f>TRUNC(E97*D97,1)</f>
        <v>0</v>
      </c>
      <c r="G97" s="81">
        <f>'단가대비표-MF'!P28</f>
        <v>0</v>
      </c>
      <c r="H97" s="75">
        <f>TRUNC(G97*D97,1)</f>
        <v>0</v>
      </c>
      <c r="I97" s="81">
        <f>'단가대비표-MF'!V28</f>
        <v>0</v>
      </c>
      <c r="J97" s="75">
        <f>TRUNC(I97*D97,1)</f>
        <v>0</v>
      </c>
      <c r="K97" s="81">
        <f t="shared" ref="K97:L101" si="14">TRUNC(E97+G97+I97,1)</f>
        <v>0</v>
      </c>
      <c r="L97" s="75">
        <f t="shared" si="14"/>
        <v>0</v>
      </c>
      <c r="M97" s="14" t="s">
        <v>19</v>
      </c>
      <c r="N97" s="69" t="s">
        <v>891</v>
      </c>
      <c r="O97" s="69" t="s">
        <v>1034</v>
      </c>
      <c r="P97" s="69" t="s">
        <v>185</v>
      </c>
      <c r="Q97" s="69" t="s">
        <v>185</v>
      </c>
      <c r="R97" s="69" t="s">
        <v>186</v>
      </c>
      <c r="S97" s="70"/>
      <c r="T97" s="70"/>
      <c r="U97" s="70"/>
      <c r="V97" s="70"/>
      <c r="W97" s="70"/>
      <c r="X97" s="70"/>
      <c r="Y97" s="70"/>
      <c r="Z97" s="70"/>
      <c r="AA97" s="70"/>
      <c r="AB97" s="70"/>
      <c r="AC97" s="70"/>
      <c r="AD97" s="70"/>
      <c r="AE97" s="70"/>
      <c r="AF97" s="70"/>
      <c r="AG97" s="70"/>
      <c r="AH97" s="70"/>
      <c r="AI97" s="70"/>
      <c r="AJ97" s="70"/>
      <c r="AK97" s="70"/>
      <c r="AL97" s="70"/>
      <c r="AM97" s="70"/>
      <c r="AN97" s="70"/>
      <c r="AO97" s="70"/>
      <c r="AP97" s="70"/>
      <c r="AQ97" s="70"/>
      <c r="AR97" s="70"/>
      <c r="AS97" s="70"/>
      <c r="AT97" s="70"/>
      <c r="AU97" s="70"/>
      <c r="AV97" s="69" t="s">
        <v>19</v>
      </c>
      <c r="AW97" s="69" t="s">
        <v>1035</v>
      </c>
      <c r="AX97" s="69" t="s">
        <v>19</v>
      </c>
      <c r="AY97" s="69" t="s">
        <v>19</v>
      </c>
      <c r="AZ97" s="69" t="s">
        <v>19</v>
      </c>
    </row>
    <row r="98" spans="1:52" ht="30" customHeight="1">
      <c r="A98" s="14" t="s">
        <v>359</v>
      </c>
      <c r="B98" s="14" t="s">
        <v>360</v>
      </c>
      <c r="C98" s="14" t="s">
        <v>361</v>
      </c>
      <c r="D98" s="68"/>
      <c r="E98" s="81">
        <f>'단가대비표-MF'!O22</f>
        <v>0</v>
      </c>
      <c r="F98" s="75">
        <f>TRUNC(E98*D98,1)</f>
        <v>0</v>
      </c>
      <c r="G98" s="81">
        <f>'단가대비표-MF'!P22</f>
        <v>0</v>
      </c>
      <c r="H98" s="75">
        <f>TRUNC(G98*D98,1)</f>
        <v>0</v>
      </c>
      <c r="I98" s="81">
        <f>'단가대비표-MF'!V22</f>
        <v>0</v>
      </c>
      <c r="J98" s="75">
        <f>TRUNC(I98*D98,1)</f>
        <v>0</v>
      </c>
      <c r="K98" s="81">
        <f t="shared" si="14"/>
        <v>0</v>
      </c>
      <c r="L98" s="75">
        <f t="shared" si="14"/>
        <v>0</v>
      </c>
      <c r="M98" s="14" t="s">
        <v>19</v>
      </c>
      <c r="N98" s="69" t="s">
        <v>891</v>
      </c>
      <c r="O98" s="69" t="s">
        <v>980</v>
      </c>
      <c r="P98" s="69" t="s">
        <v>185</v>
      </c>
      <c r="Q98" s="69" t="s">
        <v>185</v>
      </c>
      <c r="R98" s="69" t="s">
        <v>186</v>
      </c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69" t="s">
        <v>19</v>
      </c>
      <c r="AW98" s="69" t="s">
        <v>1036</v>
      </c>
      <c r="AX98" s="69" t="s">
        <v>19</v>
      </c>
      <c r="AY98" s="69" t="s">
        <v>19</v>
      </c>
      <c r="AZ98" s="69" t="s">
        <v>19</v>
      </c>
    </row>
    <row r="99" spans="1:52" ht="30" customHeight="1">
      <c r="A99" s="14" t="s">
        <v>362</v>
      </c>
      <c r="B99" s="14" t="s">
        <v>243</v>
      </c>
      <c r="C99" s="14" t="s">
        <v>244</v>
      </c>
      <c r="D99" s="68"/>
      <c r="E99" s="81">
        <f>'단가대비표-MF'!O74</f>
        <v>0</v>
      </c>
      <c r="F99" s="75">
        <f>TRUNC(E99*D99,1)</f>
        <v>0</v>
      </c>
      <c r="G99" s="81">
        <f>'단가대비표-MF'!P74</f>
        <v>0</v>
      </c>
      <c r="H99" s="75">
        <f>TRUNC(G99*D99,1)</f>
        <v>0</v>
      </c>
      <c r="I99" s="81">
        <f>'단가대비표-MF'!V74</f>
        <v>0</v>
      </c>
      <c r="J99" s="75">
        <f>TRUNC(I99*D99,1)</f>
        <v>0</v>
      </c>
      <c r="K99" s="81">
        <f t="shared" si="14"/>
        <v>0</v>
      </c>
      <c r="L99" s="75">
        <f t="shared" si="14"/>
        <v>0</v>
      </c>
      <c r="M99" s="14" t="s">
        <v>19</v>
      </c>
      <c r="N99" s="69" t="s">
        <v>891</v>
      </c>
      <c r="O99" s="69" t="s">
        <v>982</v>
      </c>
      <c r="P99" s="69" t="s">
        <v>185</v>
      </c>
      <c r="Q99" s="69" t="s">
        <v>185</v>
      </c>
      <c r="R99" s="69" t="s">
        <v>186</v>
      </c>
      <c r="S99" s="70"/>
      <c r="T99" s="70"/>
      <c r="U99" s="70"/>
      <c r="V99" s="70">
        <v>1</v>
      </c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69" t="s">
        <v>19</v>
      </c>
      <c r="AW99" s="69" t="s">
        <v>1037</v>
      </c>
      <c r="AX99" s="69" t="s">
        <v>19</v>
      </c>
      <c r="AY99" s="69" t="s">
        <v>19</v>
      </c>
      <c r="AZ99" s="69" t="s">
        <v>19</v>
      </c>
    </row>
    <row r="100" spans="1:52" ht="30" customHeight="1">
      <c r="A100" s="14" t="s">
        <v>242</v>
      </c>
      <c r="B100" s="14" t="s">
        <v>243</v>
      </c>
      <c r="C100" s="14" t="s">
        <v>244</v>
      </c>
      <c r="D100" s="68"/>
      <c r="E100" s="81">
        <f>'단가대비표-MF'!O69</f>
        <v>0</v>
      </c>
      <c r="F100" s="75">
        <f>TRUNC(E100*D100,1)</f>
        <v>0</v>
      </c>
      <c r="G100" s="81">
        <f>'단가대비표-MF'!P69</f>
        <v>0</v>
      </c>
      <c r="H100" s="75">
        <f>TRUNC(G100*D100,1)</f>
        <v>0</v>
      </c>
      <c r="I100" s="81">
        <f>'단가대비표-MF'!V69</f>
        <v>0</v>
      </c>
      <c r="J100" s="75">
        <f>TRUNC(I100*D100,1)</f>
        <v>0</v>
      </c>
      <c r="K100" s="81">
        <f t="shared" si="14"/>
        <v>0</v>
      </c>
      <c r="L100" s="75">
        <f t="shared" si="14"/>
        <v>0</v>
      </c>
      <c r="M100" s="14" t="s">
        <v>19</v>
      </c>
      <c r="N100" s="69" t="s">
        <v>891</v>
      </c>
      <c r="O100" s="69" t="s">
        <v>805</v>
      </c>
      <c r="P100" s="69" t="s">
        <v>185</v>
      </c>
      <c r="Q100" s="69" t="s">
        <v>185</v>
      </c>
      <c r="R100" s="69" t="s">
        <v>186</v>
      </c>
      <c r="S100" s="70"/>
      <c r="T100" s="70"/>
      <c r="U100" s="70"/>
      <c r="V100" s="70">
        <v>1</v>
      </c>
      <c r="W100" s="70"/>
      <c r="X100" s="70"/>
      <c r="Y100" s="70"/>
      <c r="Z100" s="70"/>
      <c r="AA100" s="70"/>
      <c r="AB100" s="70"/>
      <c r="AC100" s="70"/>
      <c r="AD100" s="70"/>
      <c r="AE100" s="70"/>
      <c r="AF100" s="70"/>
      <c r="AG100" s="70"/>
      <c r="AH100" s="70"/>
      <c r="AI100" s="70"/>
      <c r="AJ100" s="70"/>
      <c r="AK100" s="70"/>
      <c r="AL100" s="70"/>
      <c r="AM100" s="70"/>
      <c r="AN100" s="70"/>
      <c r="AO100" s="70"/>
      <c r="AP100" s="70"/>
      <c r="AQ100" s="70"/>
      <c r="AR100" s="70"/>
      <c r="AS100" s="70"/>
      <c r="AT100" s="70"/>
      <c r="AU100" s="70"/>
      <c r="AV100" s="69" t="s">
        <v>19</v>
      </c>
      <c r="AW100" s="69" t="s">
        <v>1038</v>
      </c>
      <c r="AX100" s="69" t="s">
        <v>19</v>
      </c>
      <c r="AY100" s="69" t="s">
        <v>19</v>
      </c>
      <c r="AZ100" s="69" t="s">
        <v>19</v>
      </c>
    </row>
    <row r="101" spans="1:52" ht="30" customHeight="1">
      <c r="A101" s="14" t="s">
        <v>246</v>
      </c>
      <c r="B101" s="14" t="s">
        <v>363</v>
      </c>
      <c r="C101" s="14" t="s">
        <v>192</v>
      </c>
      <c r="D101" s="68"/>
      <c r="E101" s="81">
        <f>TRUNC(SUMIF(V97:V101, RIGHTB(O101, 1), H97:H101)*U101, 2)</f>
        <v>0</v>
      </c>
      <c r="F101" s="75">
        <f>TRUNC(E101*D101,1)</f>
        <v>0</v>
      </c>
      <c r="G101" s="81">
        <v>0</v>
      </c>
      <c r="H101" s="75">
        <f>TRUNC(G101*D101,1)</f>
        <v>0</v>
      </c>
      <c r="I101" s="81">
        <v>0</v>
      </c>
      <c r="J101" s="75">
        <f>TRUNC(I101*D101,1)</f>
        <v>0</v>
      </c>
      <c r="K101" s="81">
        <f t="shared" si="14"/>
        <v>0</v>
      </c>
      <c r="L101" s="75">
        <f t="shared" si="14"/>
        <v>0</v>
      </c>
      <c r="M101" s="14" t="s">
        <v>19</v>
      </c>
      <c r="N101" s="69" t="s">
        <v>891</v>
      </c>
      <c r="O101" s="69" t="s">
        <v>809</v>
      </c>
      <c r="P101" s="69" t="s">
        <v>185</v>
      </c>
      <c r="Q101" s="69" t="s">
        <v>185</v>
      </c>
      <c r="R101" s="69" t="s">
        <v>185</v>
      </c>
      <c r="S101" s="70">
        <v>1</v>
      </c>
      <c r="T101" s="70">
        <v>0</v>
      </c>
      <c r="U101" s="70">
        <v>0.03</v>
      </c>
      <c r="V101" s="70"/>
      <c r="W101" s="70"/>
      <c r="X101" s="70"/>
      <c r="Y101" s="70"/>
      <c r="Z101" s="70"/>
      <c r="AA101" s="70"/>
      <c r="AB101" s="70"/>
      <c r="AC101" s="70"/>
      <c r="AD101" s="70"/>
      <c r="AE101" s="70"/>
      <c r="AF101" s="70"/>
      <c r="AG101" s="70"/>
      <c r="AH101" s="70"/>
      <c r="AI101" s="70"/>
      <c r="AJ101" s="70"/>
      <c r="AK101" s="70"/>
      <c r="AL101" s="70"/>
      <c r="AM101" s="70"/>
      <c r="AN101" s="70"/>
      <c r="AO101" s="70"/>
      <c r="AP101" s="70"/>
      <c r="AQ101" s="70"/>
      <c r="AR101" s="70"/>
      <c r="AS101" s="70"/>
      <c r="AT101" s="70"/>
      <c r="AU101" s="70"/>
      <c r="AV101" s="69" t="s">
        <v>19</v>
      </c>
      <c r="AW101" s="69" t="s">
        <v>1039</v>
      </c>
      <c r="AX101" s="69" t="s">
        <v>19</v>
      </c>
      <c r="AY101" s="69" t="s">
        <v>19</v>
      </c>
      <c r="AZ101" s="69" t="s">
        <v>19</v>
      </c>
    </row>
    <row r="102" spans="1:52" ht="30" customHeight="1">
      <c r="A102" s="14" t="s">
        <v>364</v>
      </c>
      <c r="B102" s="14" t="s">
        <v>19</v>
      </c>
      <c r="C102" s="14" t="s">
        <v>19</v>
      </c>
      <c r="D102" s="68"/>
      <c r="E102" s="81"/>
      <c r="F102" s="75">
        <f>TRUNC(SUMIF(N97:N101, N96, F97:F101),0)</f>
        <v>0</v>
      </c>
      <c r="G102" s="81"/>
      <c r="H102" s="75">
        <f>TRUNC(SUMIF(N97:N101, N96, H97:H101),0)</f>
        <v>0</v>
      </c>
      <c r="I102" s="81"/>
      <c r="J102" s="75">
        <f>TRUNC(SUMIF(N97:N101, N96, J97:J101),0)</f>
        <v>0</v>
      </c>
      <c r="K102" s="81"/>
      <c r="L102" s="75">
        <f>F102+H102+J102</f>
        <v>0</v>
      </c>
      <c r="M102" s="14" t="s">
        <v>19</v>
      </c>
      <c r="N102" s="69" t="s">
        <v>248</v>
      </c>
      <c r="O102" s="69" t="s">
        <v>248</v>
      </c>
      <c r="P102" s="69" t="s">
        <v>19</v>
      </c>
      <c r="Q102" s="69" t="s">
        <v>19</v>
      </c>
      <c r="R102" s="69" t="s">
        <v>19</v>
      </c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  <c r="AG102" s="70"/>
      <c r="AH102" s="70"/>
      <c r="AI102" s="70"/>
      <c r="AJ102" s="70"/>
      <c r="AK102" s="70"/>
      <c r="AL102" s="70"/>
      <c r="AM102" s="70"/>
      <c r="AN102" s="70"/>
      <c r="AO102" s="70"/>
      <c r="AP102" s="70"/>
      <c r="AQ102" s="70"/>
      <c r="AR102" s="70"/>
      <c r="AS102" s="70"/>
      <c r="AT102" s="70"/>
      <c r="AU102" s="70"/>
      <c r="AV102" s="69" t="s">
        <v>19</v>
      </c>
      <c r="AW102" s="69" t="s">
        <v>19</v>
      </c>
      <c r="AX102" s="69" t="s">
        <v>19</v>
      </c>
      <c r="AY102" s="69" t="s">
        <v>19</v>
      </c>
      <c r="AZ102" s="69" t="s">
        <v>19</v>
      </c>
    </row>
    <row r="103" spans="1:52" ht="30" customHeight="1">
      <c r="A103" s="68"/>
      <c r="B103" s="68"/>
      <c r="C103" s="68"/>
      <c r="D103" s="68"/>
      <c r="E103" s="81"/>
      <c r="F103" s="75"/>
      <c r="G103" s="81"/>
      <c r="H103" s="75"/>
      <c r="I103" s="81"/>
      <c r="J103" s="75"/>
      <c r="K103" s="81"/>
      <c r="L103" s="75"/>
      <c r="M103" s="68"/>
    </row>
    <row r="104" spans="1:52" ht="30" customHeight="1">
      <c r="A104" s="76" t="s">
        <v>768</v>
      </c>
      <c r="B104" s="77"/>
      <c r="C104" s="77"/>
      <c r="D104" s="77"/>
      <c r="E104" s="78"/>
      <c r="F104" s="79"/>
      <c r="G104" s="78"/>
      <c r="H104" s="79"/>
      <c r="I104" s="78"/>
      <c r="J104" s="79"/>
      <c r="K104" s="78"/>
      <c r="L104" s="79"/>
      <c r="M104" s="80"/>
      <c r="N104" s="135" t="s">
        <v>893</v>
      </c>
    </row>
    <row r="105" spans="1:52" ht="30" customHeight="1">
      <c r="A105" s="14" t="s">
        <v>357</v>
      </c>
      <c r="B105" s="14" t="s">
        <v>378</v>
      </c>
      <c r="C105" s="14" t="s">
        <v>184</v>
      </c>
      <c r="D105" s="68"/>
      <c r="E105" s="81">
        <f>'단가대비표-MF'!O27</f>
        <v>0</v>
      </c>
      <c r="F105" s="75">
        <f>TRUNC(E105*D105,1)</f>
        <v>0</v>
      </c>
      <c r="G105" s="81">
        <f>'단가대비표-MF'!P27</f>
        <v>0</v>
      </c>
      <c r="H105" s="75">
        <f>TRUNC(G105*D105,1)</f>
        <v>0</v>
      </c>
      <c r="I105" s="81">
        <f>'단가대비표-MF'!V27</f>
        <v>0</v>
      </c>
      <c r="J105" s="75">
        <f>TRUNC(I105*D105,1)</f>
        <v>0</v>
      </c>
      <c r="K105" s="81">
        <f t="shared" ref="K105:L109" si="15">TRUNC(E105+G105+I105,1)</f>
        <v>0</v>
      </c>
      <c r="L105" s="75">
        <f t="shared" si="15"/>
        <v>0</v>
      </c>
      <c r="M105" s="14" t="s">
        <v>19</v>
      </c>
      <c r="N105" s="69" t="s">
        <v>893</v>
      </c>
      <c r="O105" s="69" t="s">
        <v>1040</v>
      </c>
      <c r="P105" s="69" t="s">
        <v>185</v>
      </c>
      <c r="Q105" s="69" t="s">
        <v>185</v>
      </c>
      <c r="R105" s="69" t="s">
        <v>186</v>
      </c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I105" s="70"/>
      <c r="AJ105" s="70"/>
      <c r="AK105" s="70"/>
      <c r="AL105" s="70"/>
      <c r="AM105" s="70"/>
      <c r="AN105" s="70"/>
      <c r="AO105" s="70"/>
      <c r="AP105" s="70"/>
      <c r="AQ105" s="70"/>
      <c r="AR105" s="70"/>
      <c r="AS105" s="70"/>
      <c r="AT105" s="70"/>
      <c r="AU105" s="70"/>
      <c r="AV105" s="69" t="s">
        <v>19</v>
      </c>
      <c r="AW105" s="69" t="s">
        <v>1041</v>
      </c>
      <c r="AX105" s="69" t="s">
        <v>19</v>
      </c>
      <c r="AY105" s="69" t="s">
        <v>19</v>
      </c>
      <c r="AZ105" s="69" t="s">
        <v>19</v>
      </c>
    </row>
    <row r="106" spans="1:52" ht="30" customHeight="1">
      <c r="A106" s="14" t="s">
        <v>359</v>
      </c>
      <c r="B106" s="14" t="s">
        <v>360</v>
      </c>
      <c r="C106" s="14" t="s">
        <v>361</v>
      </c>
      <c r="D106" s="68"/>
      <c r="E106" s="81">
        <f>'단가대비표-MF'!O22</f>
        <v>0</v>
      </c>
      <c r="F106" s="75">
        <f>TRUNC(E106*D106,1)</f>
        <v>0</v>
      </c>
      <c r="G106" s="81">
        <f>'단가대비표-MF'!P22</f>
        <v>0</v>
      </c>
      <c r="H106" s="75">
        <f>TRUNC(G106*D106,1)</f>
        <v>0</v>
      </c>
      <c r="I106" s="81">
        <f>'단가대비표-MF'!V22</f>
        <v>0</v>
      </c>
      <c r="J106" s="75">
        <f>TRUNC(I106*D106,1)</f>
        <v>0</v>
      </c>
      <c r="K106" s="81">
        <f t="shared" si="15"/>
        <v>0</v>
      </c>
      <c r="L106" s="75">
        <f t="shared" si="15"/>
        <v>0</v>
      </c>
      <c r="M106" s="14" t="s">
        <v>19</v>
      </c>
      <c r="N106" s="69" t="s">
        <v>893</v>
      </c>
      <c r="O106" s="69" t="s">
        <v>980</v>
      </c>
      <c r="P106" s="69" t="s">
        <v>185</v>
      </c>
      <c r="Q106" s="69" t="s">
        <v>185</v>
      </c>
      <c r="R106" s="69" t="s">
        <v>186</v>
      </c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  <c r="AE106" s="70"/>
      <c r="AF106" s="70"/>
      <c r="AG106" s="70"/>
      <c r="AH106" s="70"/>
      <c r="AI106" s="70"/>
      <c r="AJ106" s="70"/>
      <c r="AK106" s="70"/>
      <c r="AL106" s="70"/>
      <c r="AM106" s="70"/>
      <c r="AN106" s="70"/>
      <c r="AO106" s="70"/>
      <c r="AP106" s="70"/>
      <c r="AQ106" s="70"/>
      <c r="AR106" s="70"/>
      <c r="AS106" s="70"/>
      <c r="AT106" s="70"/>
      <c r="AU106" s="70"/>
      <c r="AV106" s="69" t="s">
        <v>19</v>
      </c>
      <c r="AW106" s="69" t="s">
        <v>1042</v>
      </c>
      <c r="AX106" s="69" t="s">
        <v>19</v>
      </c>
      <c r="AY106" s="69" t="s">
        <v>19</v>
      </c>
      <c r="AZ106" s="69" t="s">
        <v>19</v>
      </c>
    </row>
    <row r="107" spans="1:52" ht="30" customHeight="1">
      <c r="A107" s="14" t="s">
        <v>362</v>
      </c>
      <c r="B107" s="14" t="s">
        <v>243</v>
      </c>
      <c r="C107" s="14" t="s">
        <v>244</v>
      </c>
      <c r="D107" s="68"/>
      <c r="E107" s="81">
        <f>'단가대비표-MF'!O74</f>
        <v>0</v>
      </c>
      <c r="F107" s="75">
        <f>TRUNC(E107*D107,1)</f>
        <v>0</v>
      </c>
      <c r="G107" s="81">
        <f>'단가대비표-MF'!P74</f>
        <v>0</v>
      </c>
      <c r="H107" s="75">
        <f>TRUNC(G107*D107,1)</f>
        <v>0</v>
      </c>
      <c r="I107" s="81">
        <f>'단가대비표-MF'!V74</f>
        <v>0</v>
      </c>
      <c r="J107" s="75">
        <f>TRUNC(I107*D107,1)</f>
        <v>0</v>
      </c>
      <c r="K107" s="81">
        <f t="shared" si="15"/>
        <v>0</v>
      </c>
      <c r="L107" s="75">
        <f t="shared" si="15"/>
        <v>0</v>
      </c>
      <c r="M107" s="14" t="s">
        <v>19</v>
      </c>
      <c r="N107" s="69" t="s">
        <v>893</v>
      </c>
      <c r="O107" s="69" t="s">
        <v>982</v>
      </c>
      <c r="P107" s="69" t="s">
        <v>185</v>
      </c>
      <c r="Q107" s="69" t="s">
        <v>185</v>
      </c>
      <c r="R107" s="69" t="s">
        <v>186</v>
      </c>
      <c r="S107" s="70"/>
      <c r="T107" s="70"/>
      <c r="U107" s="70"/>
      <c r="V107" s="70">
        <v>1</v>
      </c>
      <c r="W107" s="70"/>
      <c r="X107" s="70"/>
      <c r="Y107" s="70"/>
      <c r="Z107" s="70"/>
      <c r="AA107" s="70"/>
      <c r="AB107" s="70"/>
      <c r="AC107" s="70"/>
      <c r="AD107" s="70"/>
      <c r="AE107" s="70"/>
      <c r="AF107" s="70"/>
      <c r="AG107" s="70"/>
      <c r="AH107" s="70"/>
      <c r="AI107" s="70"/>
      <c r="AJ107" s="70"/>
      <c r="AK107" s="70"/>
      <c r="AL107" s="70"/>
      <c r="AM107" s="70"/>
      <c r="AN107" s="70"/>
      <c r="AO107" s="70"/>
      <c r="AP107" s="70"/>
      <c r="AQ107" s="70"/>
      <c r="AR107" s="70"/>
      <c r="AS107" s="70"/>
      <c r="AT107" s="70"/>
      <c r="AU107" s="70"/>
      <c r="AV107" s="69" t="s">
        <v>19</v>
      </c>
      <c r="AW107" s="69" t="s">
        <v>1043</v>
      </c>
      <c r="AX107" s="69" t="s">
        <v>19</v>
      </c>
      <c r="AY107" s="69" t="s">
        <v>19</v>
      </c>
      <c r="AZ107" s="69" t="s">
        <v>19</v>
      </c>
    </row>
    <row r="108" spans="1:52" ht="30" customHeight="1">
      <c r="A108" s="14" t="s">
        <v>242</v>
      </c>
      <c r="B108" s="14" t="s">
        <v>243</v>
      </c>
      <c r="C108" s="14" t="s">
        <v>244</v>
      </c>
      <c r="D108" s="68"/>
      <c r="E108" s="81">
        <f>'단가대비표-MF'!O69</f>
        <v>0</v>
      </c>
      <c r="F108" s="75">
        <f>TRUNC(E108*D108,1)</f>
        <v>0</v>
      </c>
      <c r="G108" s="81">
        <f>'단가대비표-MF'!P69</f>
        <v>0</v>
      </c>
      <c r="H108" s="75">
        <f>TRUNC(G108*D108,1)</f>
        <v>0</v>
      </c>
      <c r="I108" s="81">
        <f>'단가대비표-MF'!V69</f>
        <v>0</v>
      </c>
      <c r="J108" s="75">
        <f>TRUNC(I108*D108,1)</f>
        <v>0</v>
      </c>
      <c r="K108" s="81">
        <f t="shared" si="15"/>
        <v>0</v>
      </c>
      <c r="L108" s="75">
        <f t="shared" si="15"/>
        <v>0</v>
      </c>
      <c r="M108" s="14" t="s">
        <v>19</v>
      </c>
      <c r="N108" s="69" t="s">
        <v>893</v>
      </c>
      <c r="O108" s="69" t="s">
        <v>805</v>
      </c>
      <c r="P108" s="69" t="s">
        <v>185</v>
      </c>
      <c r="Q108" s="69" t="s">
        <v>185</v>
      </c>
      <c r="R108" s="69" t="s">
        <v>186</v>
      </c>
      <c r="S108" s="70"/>
      <c r="T108" s="70"/>
      <c r="U108" s="70"/>
      <c r="V108" s="70">
        <v>1</v>
      </c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0"/>
      <c r="AQ108" s="70"/>
      <c r="AR108" s="70"/>
      <c r="AS108" s="70"/>
      <c r="AT108" s="70"/>
      <c r="AU108" s="70"/>
      <c r="AV108" s="69" t="s">
        <v>19</v>
      </c>
      <c r="AW108" s="69" t="s">
        <v>1044</v>
      </c>
      <c r="AX108" s="69" t="s">
        <v>19</v>
      </c>
      <c r="AY108" s="69" t="s">
        <v>19</v>
      </c>
      <c r="AZ108" s="69" t="s">
        <v>19</v>
      </c>
    </row>
    <row r="109" spans="1:52" ht="30" customHeight="1">
      <c r="A109" s="14" t="s">
        <v>246</v>
      </c>
      <c r="B109" s="14" t="s">
        <v>363</v>
      </c>
      <c r="C109" s="14" t="s">
        <v>192</v>
      </c>
      <c r="D109" s="68"/>
      <c r="E109" s="81">
        <f>TRUNC(SUMIF(V105:V109, RIGHTB(O109, 1), H105:H109)*U109, 2)</f>
        <v>0</v>
      </c>
      <c r="F109" s="75">
        <f>TRUNC(E109*D109,1)</f>
        <v>0</v>
      </c>
      <c r="G109" s="81">
        <v>0</v>
      </c>
      <c r="H109" s="75">
        <f>TRUNC(G109*D109,1)</f>
        <v>0</v>
      </c>
      <c r="I109" s="81">
        <v>0</v>
      </c>
      <c r="J109" s="75">
        <f>TRUNC(I109*D109,1)</f>
        <v>0</v>
      </c>
      <c r="K109" s="81">
        <f t="shared" si="15"/>
        <v>0</v>
      </c>
      <c r="L109" s="75">
        <f t="shared" si="15"/>
        <v>0</v>
      </c>
      <c r="M109" s="14" t="s">
        <v>19</v>
      </c>
      <c r="N109" s="69" t="s">
        <v>893</v>
      </c>
      <c r="O109" s="69" t="s">
        <v>809</v>
      </c>
      <c r="P109" s="69" t="s">
        <v>185</v>
      </c>
      <c r="Q109" s="69" t="s">
        <v>185</v>
      </c>
      <c r="R109" s="69" t="s">
        <v>185</v>
      </c>
      <c r="S109" s="70">
        <v>1</v>
      </c>
      <c r="T109" s="70">
        <v>0</v>
      </c>
      <c r="U109" s="70">
        <v>0.03</v>
      </c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0"/>
      <c r="AQ109" s="70"/>
      <c r="AR109" s="70"/>
      <c r="AS109" s="70"/>
      <c r="AT109" s="70"/>
      <c r="AU109" s="70"/>
      <c r="AV109" s="69" t="s">
        <v>19</v>
      </c>
      <c r="AW109" s="69" t="s">
        <v>1045</v>
      </c>
      <c r="AX109" s="69" t="s">
        <v>19</v>
      </c>
      <c r="AY109" s="69" t="s">
        <v>19</v>
      </c>
      <c r="AZ109" s="69" t="s">
        <v>19</v>
      </c>
    </row>
    <row r="110" spans="1:52" ht="30" customHeight="1">
      <c r="A110" s="14" t="s">
        <v>364</v>
      </c>
      <c r="B110" s="14" t="s">
        <v>19</v>
      </c>
      <c r="C110" s="14" t="s">
        <v>19</v>
      </c>
      <c r="D110" s="68"/>
      <c r="E110" s="81"/>
      <c r="F110" s="75">
        <f>TRUNC(SUMIF(N105:N109, N104, F105:F109),0)</f>
        <v>0</v>
      </c>
      <c r="G110" s="81"/>
      <c r="H110" s="75">
        <f>TRUNC(SUMIF(N105:N109, N104, H105:H109),0)</f>
        <v>0</v>
      </c>
      <c r="I110" s="81"/>
      <c r="J110" s="75">
        <f>TRUNC(SUMIF(N105:N109, N104, J105:J109),0)</f>
        <v>0</v>
      </c>
      <c r="K110" s="81"/>
      <c r="L110" s="75">
        <f>F110+H110+J110</f>
        <v>0</v>
      </c>
      <c r="M110" s="14" t="s">
        <v>19</v>
      </c>
      <c r="N110" s="69" t="s">
        <v>248</v>
      </c>
      <c r="O110" s="69" t="s">
        <v>248</v>
      </c>
      <c r="P110" s="69" t="s">
        <v>19</v>
      </c>
      <c r="Q110" s="69" t="s">
        <v>19</v>
      </c>
      <c r="R110" s="69" t="s">
        <v>19</v>
      </c>
      <c r="S110" s="70"/>
      <c r="T110" s="70"/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  <c r="AE110" s="70"/>
      <c r="AF110" s="70"/>
      <c r="AG110" s="70"/>
      <c r="AH110" s="70"/>
      <c r="AI110" s="70"/>
      <c r="AJ110" s="70"/>
      <c r="AK110" s="70"/>
      <c r="AL110" s="70"/>
      <c r="AM110" s="70"/>
      <c r="AN110" s="70"/>
      <c r="AO110" s="70"/>
      <c r="AP110" s="70"/>
      <c r="AQ110" s="70"/>
      <c r="AR110" s="70"/>
      <c r="AS110" s="70"/>
      <c r="AT110" s="70"/>
      <c r="AU110" s="70"/>
      <c r="AV110" s="69" t="s">
        <v>19</v>
      </c>
      <c r="AW110" s="69" t="s">
        <v>19</v>
      </c>
      <c r="AX110" s="69" t="s">
        <v>19</v>
      </c>
      <c r="AY110" s="69" t="s">
        <v>19</v>
      </c>
      <c r="AZ110" s="69" t="s">
        <v>19</v>
      </c>
    </row>
    <row r="111" spans="1:52" ht="30" customHeight="1">
      <c r="A111" s="68"/>
      <c r="B111" s="68"/>
      <c r="C111" s="68"/>
      <c r="D111" s="68"/>
      <c r="E111" s="81"/>
      <c r="F111" s="75"/>
      <c r="G111" s="81"/>
      <c r="H111" s="75"/>
      <c r="I111" s="81"/>
      <c r="J111" s="75"/>
      <c r="K111" s="81"/>
      <c r="L111" s="75"/>
      <c r="M111" s="68"/>
    </row>
    <row r="112" spans="1:52" ht="30" customHeight="1">
      <c r="A112" s="76" t="s">
        <v>769</v>
      </c>
      <c r="B112" s="77"/>
      <c r="C112" s="77"/>
      <c r="D112" s="77"/>
      <c r="E112" s="78"/>
      <c r="F112" s="79"/>
      <c r="G112" s="78"/>
      <c r="H112" s="79"/>
      <c r="I112" s="78"/>
      <c r="J112" s="79"/>
      <c r="K112" s="78"/>
      <c r="L112" s="79"/>
      <c r="M112" s="80"/>
      <c r="N112" s="135" t="s">
        <v>920</v>
      </c>
    </row>
    <row r="113" spans="1:52" ht="30" customHeight="1">
      <c r="A113" s="14" t="s">
        <v>379</v>
      </c>
      <c r="B113" s="14" t="s">
        <v>243</v>
      </c>
      <c r="C113" s="14" t="s">
        <v>244</v>
      </c>
      <c r="D113" s="68"/>
      <c r="E113" s="81">
        <f>'단가대비표-MF'!O71</f>
        <v>0</v>
      </c>
      <c r="F113" s="75">
        <f>TRUNC(E113*D113,1)</f>
        <v>0</v>
      </c>
      <c r="G113" s="81">
        <f>'단가대비표-MF'!P71</f>
        <v>0</v>
      </c>
      <c r="H113" s="75">
        <f>TRUNC(G113*D113,1)</f>
        <v>0</v>
      </c>
      <c r="I113" s="81">
        <f>'단가대비표-MF'!V71</f>
        <v>0</v>
      </c>
      <c r="J113" s="75">
        <f>TRUNC(I113*D113,1)</f>
        <v>0</v>
      </c>
      <c r="K113" s="81">
        <f>TRUNC(E113+G113+I113,1)</f>
        <v>0</v>
      </c>
      <c r="L113" s="75">
        <f>TRUNC(F113+H113+J113,1)</f>
        <v>0</v>
      </c>
      <c r="M113" s="14" t="s">
        <v>19</v>
      </c>
      <c r="N113" s="69" t="s">
        <v>920</v>
      </c>
      <c r="O113" s="69" t="s">
        <v>1046</v>
      </c>
      <c r="P113" s="69" t="s">
        <v>185</v>
      </c>
      <c r="Q113" s="69" t="s">
        <v>185</v>
      </c>
      <c r="R113" s="69" t="s">
        <v>186</v>
      </c>
      <c r="S113" s="70"/>
      <c r="T113" s="70"/>
      <c r="U113" s="70"/>
      <c r="V113" s="70">
        <v>1</v>
      </c>
      <c r="W113" s="70"/>
      <c r="X113" s="70"/>
      <c r="Y113" s="70"/>
      <c r="Z113" s="70"/>
      <c r="AA113" s="70"/>
      <c r="AB113" s="70"/>
      <c r="AC113" s="70"/>
      <c r="AD113" s="70"/>
      <c r="AE113" s="70"/>
      <c r="AF113" s="70"/>
      <c r="AG113" s="70"/>
      <c r="AH113" s="70"/>
      <c r="AI113" s="70"/>
      <c r="AJ113" s="70"/>
      <c r="AK113" s="70"/>
      <c r="AL113" s="70"/>
      <c r="AM113" s="70"/>
      <c r="AN113" s="70"/>
      <c r="AO113" s="70"/>
      <c r="AP113" s="70"/>
      <c r="AQ113" s="70"/>
      <c r="AR113" s="70"/>
      <c r="AS113" s="70"/>
      <c r="AT113" s="70"/>
      <c r="AU113" s="70"/>
      <c r="AV113" s="69" t="s">
        <v>19</v>
      </c>
      <c r="AW113" s="69" t="s">
        <v>1047</v>
      </c>
      <c r="AX113" s="69" t="s">
        <v>19</v>
      </c>
      <c r="AY113" s="69" t="s">
        <v>19</v>
      </c>
      <c r="AZ113" s="69" t="s">
        <v>19</v>
      </c>
    </row>
    <row r="114" spans="1:52" ht="30" customHeight="1">
      <c r="A114" s="14" t="s">
        <v>246</v>
      </c>
      <c r="B114" s="14" t="s">
        <v>363</v>
      </c>
      <c r="C114" s="14" t="s">
        <v>192</v>
      </c>
      <c r="D114" s="68"/>
      <c r="E114" s="81">
        <f>TRUNC(SUMIF(V113:V114, RIGHTB(O114, 1), H113:H114)*U114, 2)</f>
        <v>0</v>
      </c>
      <c r="F114" s="75">
        <f>TRUNC(E114*D114,1)</f>
        <v>0</v>
      </c>
      <c r="G114" s="81">
        <v>0</v>
      </c>
      <c r="H114" s="75">
        <f>TRUNC(G114*D114,1)</f>
        <v>0</v>
      </c>
      <c r="I114" s="81">
        <v>0</v>
      </c>
      <c r="J114" s="75">
        <f>TRUNC(I114*D114,1)</f>
        <v>0</v>
      </c>
      <c r="K114" s="81">
        <f>TRUNC(E114+G114+I114,1)</f>
        <v>0</v>
      </c>
      <c r="L114" s="75">
        <f>TRUNC(F114+H114+J114,1)</f>
        <v>0</v>
      </c>
      <c r="M114" s="14" t="s">
        <v>19</v>
      </c>
      <c r="N114" s="69" t="s">
        <v>920</v>
      </c>
      <c r="O114" s="69" t="s">
        <v>809</v>
      </c>
      <c r="P114" s="69" t="s">
        <v>185</v>
      </c>
      <c r="Q114" s="69" t="s">
        <v>185</v>
      </c>
      <c r="R114" s="69" t="s">
        <v>185</v>
      </c>
      <c r="S114" s="70">
        <v>1</v>
      </c>
      <c r="T114" s="70">
        <v>0</v>
      </c>
      <c r="U114" s="70">
        <v>0.03</v>
      </c>
      <c r="V114" s="70"/>
      <c r="W114" s="70"/>
      <c r="X114" s="70"/>
      <c r="Y114" s="70"/>
      <c r="Z114" s="70"/>
      <c r="AA114" s="70"/>
      <c r="AB114" s="70"/>
      <c r="AC114" s="70"/>
      <c r="AD114" s="70"/>
      <c r="AE114" s="70"/>
      <c r="AF114" s="70"/>
      <c r="AG114" s="70"/>
      <c r="AH114" s="70"/>
      <c r="AI114" s="70"/>
      <c r="AJ114" s="70"/>
      <c r="AK114" s="70"/>
      <c r="AL114" s="70"/>
      <c r="AM114" s="70"/>
      <c r="AN114" s="70"/>
      <c r="AO114" s="70"/>
      <c r="AP114" s="70"/>
      <c r="AQ114" s="70"/>
      <c r="AR114" s="70"/>
      <c r="AS114" s="70"/>
      <c r="AT114" s="70"/>
      <c r="AU114" s="70"/>
      <c r="AV114" s="69" t="s">
        <v>19</v>
      </c>
      <c r="AW114" s="69" t="s">
        <v>1048</v>
      </c>
      <c r="AX114" s="69" t="s">
        <v>19</v>
      </c>
      <c r="AY114" s="69" t="s">
        <v>19</v>
      </c>
      <c r="AZ114" s="69" t="s">
        <v>19</v>
      </c>
    </row>
    <row r="115" spans="1:52" ht="30" customHeight="1">
      <c r="A115" s="14" t="s">
        <v>364</v>
      </c>
      <c r="B115" s="14" t="s">
        <v>19</v>
      </c>
      <c r="C115" s="14" t="s">
        <v>19</v>
      </c>
      <c r="D115" s="68"/>
      <c r="E115" s="81"/>
      <c r="F115" s="75">
        <f>TRUNC(SUMIF(N113:N114, N112, F113:F114),0)</f>
        <v>0</v>
      </c>
      <c r="G115" s="81"/>
      <c r="H115" s="75">
        <f>TRUNC(SUMIF(N113:N114, N112, H113:H114),0)</f>
        <v>0</v>
      </c>
      <c r="I115" s="81"/>
      <c r="J115" s="75">
        <f>TRUNC(SUMIF(N113:N114, N112, J113:J114),0)</f>
        <v>0</v>
      </c>
      <c r="K115" s="81"/>
      <c r="L115" s="75">
        <f>F115+H115+J115</f>
        <v>0</v>
      </c>
      <c r="M115" s="14" t="s">
        <v>19</v>
      </c>
      <c r="N115" s="69" t="s">
        <v>248</v>
      </c>
      <c r="O115" s="69" t="s">
        <v>248</v>
      </c>
      <c r="P115" s="69" t="s">
        <v>19</v>
      </c>
      <c r="Q115" s="69" t="s">
        <v>19</v>
      </c>
      <c r="R115" s="69" t="s">
        <v>19</v>
      </c>
      <c r="S115" s="70"/>
      <c r="T115" s="70"/>
      <c r="U115" s="70"/>
      <c r="V115" s="70"/>
      <c r="W115" s="70"/>
      <c r="X115" s="70"/>
      <c r="Y115" s="70"/>
      <c r="Z115" s="70"/>
      <c r="AA115" s="70"/>
      <c r="AB115" s="70"/>
      <c r="AC115" s="70"/>
      <c r="AD115" s="70"/>
      <c r="AE115" s="70"/>
      <c r="AF115" s="70"/>
      <c r="AG115" s="70"/>
      <c r="AH115" s="70"/>
      <c r="AI115" s="70"/>
      <c r="AJ115" s="70"/>
      <c r="AK115" s="70"/>
      <c r="AL115" s="70"/>
      <c r="AM115" s="70"/>
      <c r="AN115" s="70"/>
      <c r="AO115" s="70"/>
      <c r="AP115" s="70"/>
      <c r="AQ115" s="70"/>
      <c r="AR115" s="70"/>
      <c r="AS115" s="70"/>
      <c r="AT115" s="70"/>
      <c r="AU115" s="70"/>
      <c r="AV115" s="69" t="s">
        <v>19</v>
      </c>
      <c r="AW115" s="69" t="s">
        <v>19</v>
      </c>
      <c r="AX115" s="69" t="s">
        <v>19</v>
      </c>
      <c r="AY115" s="69" t="s">
        <v>19</v>
      </c>
      <c r="AZ115" s="69" t="s">
        <v>19</v>
      </c>
    </row>
    <row r="116" spans="1:52" ht="30" customHeight="1">
      <c r="A116" s="68"/>
      <c r="B116" s="68"/>
      <c r="C116" s="68"/>
      <c r="D116" s="68"/>
      <c r="E116" s="81"/>
      <c r="F116" s="75"/>
      <c r="G116" s="81"/>
      <c r="H116" s="75"/>
      <c r="I116" s="81"/>
      <c r="J116" s="75"/>
      <c r="K116" s="81"/>
      <c r="L116" s="75"/>
      <c r="M116" s="68"/>
    </row>
    <row r="117" spans="1:52" ht="30" customHeight="1">
      <c r="A117" s="76" t="s">
        <v>770</v>
      </c>
      <c r="B117" s="77"/>
      <c r="C117" s="77"/>
      <c r="D117" s="77"/>
      <c r="E117" s="78"/>
      <c r="F117" s="79"/>
      <c r="G117" s="78"/>
      <c r="H117" s="79"/>
      <c r="I117" s="78"/>
      <c r="J117" s="79"/>
      <c r="K117" s="78"/>
      <c r="L117" s="79"/>
      <c r="M117" s="80"/>
      <c r="N117" s="135" t="s">
        <v>922</v>
      </c>
    </row>
    <row r="118" spans="1:52" ht="30" customHeight="1">
      <c r="A118" s="14" t="s">
        <v>379</v>
      </c>
      <c r="B118" s="14" t="s">
        <v>243</v>
      </c>
      <c r="C118" s="14" t="s">
        <v>244</v>
      </c>
      <c r="D118" s="68"/>
      <c r="E118" s="81">
        <f>'단가대비표-MF'!O71</f>
        <v>0</v>
      </c>
      <c r="F118" s="75">
        <f>TRUNC(E118*D118,1)</f>
        <v>0</v>
      </c>
      <c r="G118" s="81">
        <f>'단가대비표-MF'!P71</f>
        <v>0</v>
      </c>
      <c r="H118" s="75">
        <f>TRUNC(G118*D118,1)</f>
        <v>0</v>
      </c>
      <c r="I118" s="81">
        <f>'단가대비표-MF'!V71</f>
        <v>0</v>
      </c>
      <c r="J118" s="75">
        <f>TRUNC(I118*D118,1)</f>
        <v>0</v>
      </c>
      <c r="K118" s="81">
        <f>TRUNC(E118+G118+I118,1)</f>
        <v>0</v>
      </c>
      <c r="L118" s="75">
        <f>TRUNC(F118+H118+J118,1)</f>
        <v>0</v>
      </c>
      <c r="M118" s="14" t="s">
        <v>19</v>
      </c>
      <c r="N118" s="69" t="s">
        <v>922</v>
      </c>
      <c r="O118" s="69" t="s">
        <v>1046</v>
      </c>
      <c r="P118" s="69" t="s">
        <v>185</v>
      </c>
      <c r="Q118" s="69" t="s">
        <v>185</v>
      </c>
      <c r="R118" s="69" t="s">
        <v>186</v>
      </c>
      <c r="S118" s="70"/>
      <c r="T118" s="70"/>
      <c r="U118" s="70"/>
      <c r="V118" s="70">
        <v>1</v>
      </c>
      <c r="W118" s="70"/>
      <c r="X118" s="70"/>
      <c r="Y118" s="70"/>
      <c r="Z118" s="70"/>
      <c r="AA118" s="70"/>
      <c r="AB118" s="70"/>
      <c r="AC118" s="70"/>
      <c r="AD118" s="70"/>
      <c r="AE118" s="70"/>
      <c r="AF118" s="70"/>
      <c r="AG118" s="70"/>
      <c r="AH118" s="70"/>
      <c r="AI118" s="70"/>
      <c r="AJ118" s="70"/>
      <c r="AK118" s="70"/>
      <c r="AL118" s="70"/>
      <c r="AM118" s="70"/>
      <c r="AN118" s="70"/>
      <c r="AO118" s="70"/>
      <c r="AP118" s="70"/>
      <c r="AQ118" s="70"/>
      <c r="AR118" s="70"/>
      <c r="AS118" s="70"/>
      <c r="AT118" s="70"/>
      <c r="AU118" s="70"/>
      <c r="AV118" s="69" t="s">
        <v>19</v>
      </c>
      <c r="AW118" s="69" t="s">
        <v>1049</v>
      </c>
      <c r="AX118" s="69" t="s">
        <v>19</v>
      </c>
      <c r="AY118" s="69" t="s">
        <v>19</v>
      </c>
      <c r="AZ118" s="69" t="s">
        <v>19</v>
      </c>
    </row>
    <row r="119" spans="1:52" ht="30" customHeight="1">
      <c r="A119" s="14" t="s">
        <v>246</v>
      </c>
      <c r="B119" s="14" t="s">
        <v>363</v>
      </c>
      <c r="C119" s="14" t="s">
        <v>192</v>
      </c>
      <c r="D119" s="68"/>
      <c r="E119" s="81">
        <f>TRUNC(SUMIF(V118:V119, RIGHTB(O119, 1), H118:H119)*U119, 2)</f>
        <v>0</v>
      </c>
      <c r="F119" s="75">
        <f>TRUNC(E119*D119,1)</f>
        <v>0</v>
      </c>
      <c r="G119" s="81">
        <v>0</v>
      </c>
      <c r="H119" s="75">
        <f>TRUNC(G119*D119,1)</f>
        <v>0</v>
      </c>
      <c r="I119" s="81">
        <v>0</v>
      </c>
      <c r="J119" s="75">
        <f>TRUNC(I119*D119,1)</f>
        <v>0</v>
      </c>
      <c r="K119" s="81">
        <f>TRUNC(E119+G119+I119,1)</f>
        <v>0</v>
      </c>
      <c r="L119" s="75">
        <f>TRUNC(F119+H119+J119,1)</f>
        <v>0</v>
      </c>
      <c r="M119" s="14" t="s">
        <v>19</v>
      </c>
      <c r="N119" s="69" t="s">
        <v>922</v>
      </c>
      <c r="O119" s="69" t="s">
        <v>809</v>
      </c>
      <c r="P119" s="69" t="s">
        <v>185</v>
      </c>
      <c r="Q119" s="69" t="s">
        <v>185</v>
      </c>
      <c r="R119" s="69" t="s">
        <v>185</v>
      </c>
      <c r="S119" s="70">
        <v>1</v>
      </c>
      <c r="T119" s="70">
        <v>0</v>
      </c>
      <c r="U119" s="70">
        <v>0.03</v>
      </c>
      <c r="V119" s="70"/>
      <c r="W119" s="70"/>
      <c r="X119" s="70"/>
      <c r="Y119" s="70"/>
      <c r="Z119" s="70"/>
      <c r="AA119" s="70"/>
      <c r="AB119" s="70"/>
      <c r="AC119" s="70"/>
      <c r="AD119" s="70"/>
      <c r="AE119" s="70"/>
      <c r="AF119" s="70"/>
      <c r="AG119" s="70"/>
      <c r="AH119" s="70"/>
      <c r="AI119" s="70"/>
      <c r="AJ119" s="70"/>
      <c r="AK119" s="70"/>
      <c r="AL119" s="70"/>
      <c r="AM119" s="70"/>
      <c r="AN119" s="70"/>
      <c r="AO119" s="70"/>
      <c r="AP119" s="70"/>
      <c r="AQ119" s="70"/>
      <c r="AR119" s="70"/>
      <c r="AS119" s="70"/>
      <c r="AT119" s="70"/>
      <c r="AU119" s="70"/>
      <c r="AV119" s="69" t="s">
        <v>19</v>
      </c>
      <c r="AW119" s="69" t="s">
        <v>1050</v>
      </c>
      <c r="AX119" s="69" t="s">
        <v>19</v>
      </c>
      <c r="AY119" s="69" t="s">
        <v>19</v>
      </c>
      <c r="AZ119" s="69" t="s">
        <v>19</v>
      </c>
    </row>
    <row r="120" spans="1:52" ht="30" customHeight="1">
      <c r="A120" s="14" t="s">
        <v>364</v>
      </c>
      <c r="B120" s="14" t="s">
        <v>19</v>
      </c>
      <c r="C120" s="14" t="s">
        <v>19</v>
      </c>
      <c r="D120" s="68"/>
      <c r="E120" s="81"/>
      <c r="F120" s="75">
        <f>TRUNC(SUMIF(N118:N119, N117, F118:F119),0)</f>
        <v>0</v>
      </c>
      <c r="G120" s="81"/>
      <c r="H120" s="75">
        <f>TRUNC(SUMIF(N118:N119, N117, H118:H119),0)</f>
        <v>0</v>
      </c>
      <c r="I120" s="81"/>
      <c r="J120" s="75">
        <f>TRUNC(SUMIF(N118:N119, N117, J118:J119),0)</f>
        <v>0</v>
      </c>
      <c r="K120" s="81"/>
      <c r="L120" s="75">
        <f>F120+H120+J120</f>
        <v>0</v>
      </c>
      <c r="M120" s="14" t="s">
        <v>19</v>
      </c>
      <c r="N120" s="69" t="s">
        <v>248</v>
      </c>
      <c r="O120" s="69" t="s">
        <v>248</v>
      </c>
      <c r="P120" s="69" t="s">
        <v>19</v>
      </c>
      <c r="Q120" s="69" t="s">
        <v>19</v>
      </c>
      <c r="R120" s="69" t="s">
        <v>19</v>
      </c>
      <c r="S120" s="70"/>
      <c r="T120" s="70"/>
      <c r="U120" s="70"/>
      <c r="V120" s="70"/>
      <c r="W120" s="70"/>
      <c r="X120" s="70"/>
      <c r="Y120" s="70"/>
      <c r="Z120" s="70"/>
      <c r="AA120" s="70"/>
      <c r="AB120" s="70"/>
      <c r="AC120" s="70"/>
      <c r="AD120" s="70"/>
      <c r="AE120" s="70"/>
      <c r="AF120" s="70"/>
      <c r="AG120" s="70"/>
      <c r="AH120" s="70"/>
      <c r="AI120" s="70"/>
      <c r="AJ120" s="70"/>
      <c r="AK120" s="70"/>
      <c r="AL120" s="70"/>
      <c r="AM120" s="70"/>
      <c r="AN120" s="70"/>
      <c r="AO120" s="70"/>
      <c r="AP120" s="70"/>
      <c r="AQ120" s="70"/>
      <c r="AR120" s="70"/>
      <c r="AS120" s="70"/>
      <c r="AT120" s="70"/>
      <c r="AU120" s="70"/>
      <c r="AV120" s="69" t="s">
        <v>19</v>
      </c>
      <c r="AW120" s="69" t="s">
        <v>19</v>
      </c>
      <c r="AX120" s="69" t="s">
        <v>19</v>
      </c>
      <c r="AY120" s="69" t="s">
        <v>19</v>
      </c>
      <c r="AZ120" s="69" t="s">
        <v>19</v>
      </c>
    </row>
    <row r="121" spans="1:52" ht="30" customHeight="1">
      <c r="A121" s="68"/>
      <c r="B121" s="68"/>
      <c r="C121" s="68"/>
      <c r="D121" s="68"/>
      <c r="E121" s="81"/>
      <c r="F121" s="75"/>
      <c r="G121" s="81"/>
      <c r="H121" s="75"/>
      <c r="I121" s="81"/>
      <c r="J121" s="75"/>
      <c r="K121" s="81"/>
      <c r="L121" s="75"/>
      <c r="M121" s="68"/>
    </row>
    <row r="122" spans="1:52" ht="30" customHeight="1">
      <c r="A122" s="76" t="s">
        <v>771</v>
      </c>
      <c r="B122" s="77"/>
      <c r="C122" s="77"/>
      <c r="D122" s="77"/>
      <c r="E122" s="78"/>
      <c r="F122" s="79"/>
      <c r="G122" s="78"/>
      <c r="H122" s="79"/>
      <c r="I122" s="78"/>
      <c r="J122" s="79"/>
      <c r="K122" s="78"/>
      <c r="L122" s="79"/>
      <c r="M122" s="80"/>
      <c r="N122" s="135" t="s">
        <v>924</v>
      </c>
    </row>
    <row r="123" spans="1:52" ht="30" customHeight="1">
      <c r="A123" s="14" t="s">
        <v>368</v>
      </c>
      <c r="B123" s="14" t="s">
        <v>380</v>
      </c>
      <c r="C123" s="14" t="s">
        <v>204</v>
      </c>
      <c r="D123" s="68"/>
      <c r="E123" s="81">
        <f>'단가대비표-MF'!O18</f>
        <v>0</v>
      </c>
      <c r="F123" s="75">
        <f>TRUNC(E123*D123,1)</f>
        <v>0</v>
      </c>
      <c r="G123" s="81">
        <f>'단가대비표-MF'!P18</f>
        <v>0</v>
      </c>
      <c r="H123" s="75">
        <f>TRUNC(G123*D123,1)</f>
        <v>0</v>
      </c>
      <c r="I123" s="81">
        <f>'단가대비표-MF'!V18</f>
        <v>0</v>
      </c>
      <c r="J123" s="75">
        <f>TRUNC(I123*D123,1)</f>
        <v>0</v>
      </c>
      <c r="K123" s="81">
        <f t="shared" ref="K123:L125" si="16">TRUNC(E123+G123+I123,1)</f>
        <v>0</v>
      </c>
      <c r="L123" s="75">
        <f t="shared" si="16"/>
        <v>0</v>
      </c>
      <c r="M123" s="14" t="s">
        <v>19</v>
      </c>
      <c r="N123" s="69" t="s">
        <v>924</v>
      </c>
      <c r="O123" s="69" t="s">
        <v>1051</v>
      </c>
      <c r="P123" s="69" t="s">
        <v>185</v>
      </c>
      <c r="Q123" s="69" t="s">
        <v>185</v>
      </c>
      <c r="R123" s="69" t="s">
        <v>186</v>
      </c>
      <c r="S123" s="70"/>
      <c r="T123" s="70"/>
      <c r="U123" s="70"/>
      <c r="V123" s="70"/>
      <c r="W123" s="70"/>
      <c r="X123" s="70"/>
      <c r="Y123" s="70"/>
      <c r="Z123" s="70"/>
      <c r="AA123" s="70"/>
      <c r="AB123" s="70"/>
      <c r="AC123" s="70"/>
      <c r="AD123" s="70"/>
      <c r="AE123" s="70"/>
      <c r="AF123" s="70"/>
      <c r="AG123" s="70"/>
      <c r="AH123" s="70"/>
      <c r="AI123" s="70"/>
      <c r="AJ123" s="70"/>
      <c r="AK123" s="70"/>
      <c r="AL123" s="70"/>
      <c r="AM123" s="70"/>
      <c r="AN123" s="70"/>
      <c r="AO123" s="70"/>
      <c r="AP123" s="70"/>
      <c r="AQ123" s="70"/>
      <c r="AR123" s="70"/>
      <c r="AS123" s="70"/>
      <c r="AT123" s="70"/>
      <c r="AU123" s="70"/>
      <c r="AV123" s="69" t="s">
        <v>19</v>
      </c>
      <c r="AW123" s="69" t="s">
        <v>1052</v>
      </c>
      <c r="AX123" s="69" t="s">
        <v>19</v>
      </c>
      <c r="AY123" s="69" t="s">
        <v>19</v>
      </c>
      <c r="AZ123" s="69" t="s">
        <v>19</v>
      </c>
    </row>
    <row r="124" spans="1:52" ht="30" customHeight="1">
      <c r="A124" s="14" t="s">
        <v>370</v>
      </c>
      <c r="B124" s="14" t="s">
        <v>381</v>
      </c>
      <c r="C124" s="14" t="s">
        <v>291</v>
      </c>
      <c r="D124" s="68"/>
      <c r="E124" s="81">
        <f>'단가대비표-MF'!O7</f>
        <v>0</v>
      </c>
      <c r="F124" s="75">
        <f>TRUNC(E124*D124,1)</f>
        <v>0</v>
      </c>
      <c r="G124" s="81">
        <f>'단가대비표-MF'!P7</f>
        <v>0</v>
      </c>
      <c r="H124" s="75">
        <f>TRUNC(G124*D124,1)</f>
        <v>0</v>
      </c>
      <c r="I124" s="81">
        <f>'단가대비표-MF'!V7</f>
        <v>0</v>
      </c>
      <c r="J124" s="75">
        <f>TRUNC(I124*D124,1)</f>
        <v>0</v>
      </c>
      <c r="K124" s="81">
        <f t="shared" si="16"/>
        <v>0</v>
      </c>
      <c r="L124" s="75">
        <f t="shared" si="16"/>
        <v>0</v>
      </c>
      <c r="M124" s="14" t="s">
        <v>19</v>
      </c>
      <c r="N124" s="69" t="s">
        <v>924</v>
      </c>
      <c r="O124" s="69" t="s">
        <v>1053</v>
      </c>
      <c r="P124" s="69" t="s">
        <v>185</v>
      </c>
      <c r="Q124" s="69" t="s">
        <v>185</v>
      </c>
      <c r="R124" s="69" t="s">
        <v>186</v>
      </c>
      <c r="S124" s="70"/>
      <c r="T124" s="70"/>
      <c r="U124" s="70"/>
      <c r="V124" s="70"/>
      <c r="W124" s="70"/>
      <c r="X124" s="70"/>
      <c r="Y124" s="70"/>
      <c r="Z124" s="70"/>
      <c r="AA124" s="70"/>
      <c r="AB124" s="70"/>
      <c r="AC124" s="70"/>
      <c r="AD124" s="70"/>
      <c r="AE124" s="70"/>
      <c r="AF124" s="70"/>
      <c r="AG124" s="70"/>
      <c r="AH124" s="70"/>
      <c r="AI124" s="70"/>
      <c r="AJ124" s="70"/>
      <c r="AK124" s="70"/>
      <c r="AL124" s="70"/>
      <c r="AM124" s="70"/>
      <c r="AN124" s="70"/>
      <c r="AO124" s="70"/>
      <c r="AP124" s="70"/>
      <c r="AQ124" s="70"/>
      <c r="AR124" s="70"/>
      <c r="AS124" s="70"/>
      <c r="AT124" s="70"/>
      <c r="AU124" s="70"/>
      <c r="AV124" s="69" t="s">
        <v>19</v>
      </c>
      <c r="AW124" s="69" t="s">
        <v>1054</v>
      </c>
      <c r="AX124" s="69" t="s">
        <v>19</v>
      </c>
      <c r="AY124" s="69" t="s">
        <v>19</v>
      </c>
      <c r="AZ124" s="69" t="s">
        <v>19</v>
      </c>
    </row>
    <row r="125" spans="1:52" ht="30" customHeight="1">
      <c r="A125" s="14" t="s">
        <v>372</v>
      </c>
      <c r="B125" s="14" t="s">
        <v>382</v>
      </c>
      <c r="C125" s="14" t="s">
        <v>204</v>
      </c>
      <c r="D125" s="68"/>
      <c r="E125" s="81">
        <f>'단가대비표-MF'!O12</f>
        <v>0</v>
      </c>
      <c r="F125" s="75">
        <f>TRUNC(E125*D125,1)</f>
        <v>0</v>
      </c>
      <c r="G125" s="81">
        <f>'단가대비표-MF'!P12</f>
        <v>0</v>
      </c>
      <c r="H125" s="75">
        <f>TRUNC(G125*D125,1)</f>
        <v>0</v>
      </c>
      <c r="I125" s="81">
        <f>'단가대비표-MF'!V12</f>
        <v>0</v>
      </c>
      <c r="J125" s="75">
        <f>TRUNC(I125*D125,1)</f>
        <v>0</v>
      </c>
      <c r="K125" s="81">
        <f t="shared" si="16"/>
        <v>0</v>
      </c>
      <c r="L125" s="75">
        <f t="shared" si="16"/>
        <v>0</v>
      </c>
      <c r="M125" s="14" t="s">
        <v>19</v>
      </c>
      <c r="N125" s="69" t="s">
        <v>924</v>
      </c>
      <c r="O125" s="69" t="s">
        <v>1055</v>
      </c>
      <c r="P125" s="69" t="s">
        <v>185</v>
      </c>
      <c r="Q125" s="69" t="s">
        <v>185</v>
      </c>
      <c r="R125" s="69" t="s">
        <v>186</v>
      </c>
      <c r="S125" s="70"/>
      <c r="T125" s="70"/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  <c r="AE125" s="70"/>
      <c r="AF125" s="70"/>
      <c r="AG125" s="70"/>
      <c r="AH125" s="70"/>
      <c r="AI125" s="70"/>
      <c r="AJ125" s="70"/>
      <c r="AK125" s="70"/>
      <c r="AL125" s="70"/>
      <c r="AM125" s="70"/>
      <c r="AN125" s="70"/>
      <c r="AO125" s="70"/>
      <c r="AP125" s="70"/>
      <c r="AQ125" s="70"/>
      <c r="AR125" s="70"/>
      <c r="AS125" s="70"/>
      <c r="AT125" s="70"/>
      <c r="AU125" s="70"/>
      <c r="AV125" s="69" t="s">
        <v>19</v>
      </c>
      <c r="AW125" s="69" t="s">
        <v>1056</v>
      </c>
      <c r="AX125" s="69" t="s">
        <v>19</v>
      </c>
      <c r="AY125" s="69" t="s">
        <v>19</v>
      </c>
      <c r="AZ125" s="69" t="s">
        <v>19</v>
      </c>
    </row>
    <row r="126" spans="1:52" ht="30" customHeight="1">
      <c r="A126" s="14" t="s">
        <v>364</v>
      </c>
      <c r="B126" s="14" t="s">
        <v>19</v>
      </c>
      <c r="C126" s="14" t="s">
        <v>19</v>
      </c>
      <c r="D126" s="68"/>
      <c r="E126" s="81"/>
      <c r="F126" s="75">
        <f>TRUNC(SUMIF(N123:N125, N122, F123:F125),0)</f>
        <v>0</v>
      </c>
      <c r="G126" s="81"/>
      <c r="H126" s="75">
        <f>TRUNC(SUMIF(N123:N125, N122, H123:H125),0)</f>
        <v>0</v>
      </c>
      <c r="I126" s="81"/>
      <c r="J126" s="75">
        <f>TRUNC(SUMIF(N123:N125, N122, J123:J125),0)</f>
        <v>0</v>
      </c>
      <c r="K126" s="81"/>
      <c r="L126" s="75">
        <f>F126+H126+J126</f>
        <v>0</v>
      </c>
      <c r="M126" s="14" t="s">
        <v>19</v>
      </c>
      <c r="N126" s="69" t="s">
        <v>248</v>
      </c>
      <c r="O126" s="69" t="s">
        <v>248</v>
      </c>
      <c r="P126" s="69" t="s">
        <v>19</v>
      </c>
      <c r="Q126" s="69" t="s">
        <v>19</v>
      </c>
      <c r="R126" s="69" t="s">
        <v>19</v>
      </c>
      <c r="S126" s="70"/>
      <c r="T126" s="70"/>
      <c r="U126" s="70"/>
      <c r="V126" s="70"/>
      <c r="W126" s="70"/>
      <c r="X126" s="70"/>
      <c r="Y126" s="70"/>
      <c r="Z126" s="70"/>
      <c r="AA126" s="70"/>
      <c r="AB126" s="70"/>
      <c r="AC126" s="70"/>
      <c r="AD126" s="70"/>
      <c r="AE126" s="70"/>
      <c r="AF126" s="70"/>
      <c r="AG126" s="70"/>
      <c r="AH126" s="70"/>
      <c r="AI126" s="70"/>
      <c r="AJ126" s="70"/>
      <c r="AK126" s="70"/>
      <c r="AL126" s="70"/>
      <c r="AM126" s="70"/>
      <c r="AN126" s="70"/>
      <c r="AO126" s="70"/>
      <c r="AP126" s="70"/>
      <c r="AQ126" s="70"/>
      <c r="AR126" s="70"/>
      <c r="AS126" s="70"/>
      <c r="AT126" s="70"/>
      <c r="AU126" s="70"/>
      <c r="AV126" s="69" t="s">
        <v>19</v>
      </c>
      <c r="AW126" s="69" t="s">
        <v>19</v>
      </c>
      <c r="AX126" s="69" t="s">
        <v>19</v>
      </c>
      <c r="AY126" s="69" t="s">
        <v>19</v>
      </c>
      <c r="AZ126" s="69" t="s">
        <v>19</v>
      </c>
    </row>
    <row r="127" spans="1:52" ht="30" customHeight="1">
      <c r="A127" s="68"/>
      <c r="B127" s="68"/>
      <c r="C127" s="68"/>
      <c r="D127" s="68"/>
      <c r="E127" s="81"/>
      <c r="F127" s="75"/>
      <c r="G127" s="81"/>
      <c r="H127" s="75"/>
      <c r="I127" s="81"/>
      <c r="J127" s="75"/>
      <c r="K127" s="81"/>
      <c r="L127" s="75"/>
      <c r="M127" s="68"/>
    </row>
    <row r="128" spans="1:52" ht="30" customHeight="1">
      <c r="A128" s="76" t="s">
        <v>772</v>
      </c>
      <c r="B128" s="77"/>
      <c r="C128" s="77"/>
      <c r="D128" s="77"/>
      <c r="E128" s="78"/>
      <c r="F128" s="79"/>
      <c r="G128" s="78"/>
      <c r="H128" s="79"/>
      <c r="I128" s="78"/>
      <c r="J128" s="79"/>
      <c r="K128" s="78"/>
      <c r="L128" s="79"/>
      <c r="M128" s="80"/>
      <c r="N128" s="135" t="s">
        <v>926</v>
      </c>
    </row>
    <row r="129" spans="1:52" ht="30" customHeight="1">
      <c r="A129" s="14" t="s">
        <v>368</v>
      </c>
      <c r="B129" s="14" t="s">
        <v>383</v>
      </c>
      <c r="C129" s="14" t="s">
        <v>204</v>
      </c>
      <c r="D129" s="68"/>
      <c r="E129" s="81">
        <f>'단가대비표-MF'!O17</f>
        <v>0</v>
      </c>
      <c r="F129" s="75">
        <f>TRUNC(E129*D129,1)</f>
        <v>0</v>
      </c>
      <c r="G129" s="81">
        <f>'단가대비표-MF'!P17</f>
        <v>0</v>
      </c>
      <c r="H129" s="75">
        <f>TRUNC(G129*D129,1)</f>
        <v>0</v>
      </c>
      <c r="I129" s="81">
        <f>'단가대비표-MF'!V17</f>
        <v>0</v>
      </c>
      <c r="J129" s="75">
        <f>TRUNC(I129*D129,1)</f>
        <v>0</v>
      </c>
      <c r="K129" s="81">
        <f t="shared" ref="K129:L131" si="17">TRUNC(E129+G129+I129,1)</f>
        <v>0</v>
      </c>
      <c r="L129" s="75">
        <f t="shared" si="17"/>
        <v>0</v>
      </c>
      <c r="M129" s="14" t="s">
        <v>19</v>
      </c>
      <c r="N129" s="69" t="s">
        <v>926</v>
      </c>
      <c r="O129" s="69" t="s">
        <v>1057</v>
      </c>
      <c r="P129" s="69" t="s">
        <v>185</v>
      </c>
      <c r="Q129" s="69" t="s">
        <v>185</v>
      </c>
      <c r="R129" s="69" t="s">
        <v>186</v>
      </c>
      <c r="S129" s="70"/>
      <c r="T129" s="70"/>
      <c r="U129" s="70"/>
      <c r="V129" s="70"/>
      <c r="W129" s="70"/>
      <c r="X129" s="70"/>
      <c r="Y129" s="70"/>
      <c r="Z129" s="70"/>
      <c r="AA129" s="70"/>
      <c r="AB129" s="70"/>
      <c r="AC129" s="70"/>
      <c r="AD129" s="70"/>
      <c r="AE129" s="70"/>
      <c r="AF129" s="70"/>
      <c r="AG129" s="70"/>
      <c r="AH129" s="70"/>
      <c r="AI129" s="70"/>
      <c r="AJ129" s="70"/>
      <c r="AK129" s="70"/>
      <c r="AL129" s="70"/>
      <c r="AM129" s="70"/>
      <c r="AN129" s="70"/>
      <c r="AO129" s="70"/>
      <c r="AP129" s="70"/>
      <c r="AQ129" s="70"/>
      <c r="AR129" s="70"/>
      <c r="AS129" s="70"/>
      <c r="AT129" s="70"/>
      <c r="AU129" s="70"/>
      <c r="AV129" s="69" t="s">
        <v>19</v>
      </c>
      <c r="AW129" s="69" t="s">
        <v>1058</v>
      </c>
      <c r="AX129" s="69" t="s">
        <v>19</v>
      </c>
      <c r="AY129" s="69" t="s">
        <v>19</v>
      </c>
      <c r="AZ129" s="69" t="s">
        <v>19</v>
      </c>
    </row>
    <row r="130" spans="1:52" ht="30" customHeight="1">
      <c r="A130" s="14" t="s">
        <v>370</v>
      </c>
      <c r="B130" s="14" t="s">
        <v>371</v>
      </c>
      <c r="C130" s="14" t="s">
        <v>204</v>
      </c>
      <c r="D130" s="68"/>
      <c r="E130" s="81">
        <f>'단가대비표-MF'!O6</f>
        <v>0</v>
      </c>
      <c r="F130" s="75">
        <f>TRUNC(E130*D130,1)</f>
        <v>0</v>
      </c>
      <c r="G130" s="81">
        <f>'단가대비표-MF'!P6</f>
        <v>0</v>
      </c>
      <c r="H130" s="75">
        <f>TRUNC(G130*D130,1)</f>
        <v>0</v>
      </c>
      <c r="I130" s="81">
        <f>'단가대비표-MF'!V6</f>
        <v>0</v>
      </c>
      <c r="J130" s="75">
        <f>TRUNC(I130*D130,1)</f>
        <v>0</v>
      </c>
      <c r="K130" s="81">
        <f t="shared" si="17"/>
        <v>0</v>
      </c>
      <c r="L130" s="75">
        <f t="shared" si="17"/>
        <v>0</v>
      </c>
      <c r="M130" s="14" t="s">
        <v>19</v>
      </c>
      <c r="N130" s="69" t="s">
        <v>926</v>
      </c>
      <c r="O130" s="69" t="s">
        <v>1006</v>
      </c>
      <c r="P130" s="69" t="s">
        <v>185</v>
      </c>
      <c r="Q130" s="69" t="s">
        <v>185</v>
      </c>
      <c r="R130" s="69" t="s">
        <v>186</v>
      </c>
      <c r="S130" s="70"/>
      <c r="T130" s="70"/>
      <c r="U130" s="70"/>
      <c r="V130" s="70"/>
      <c r="W130" s="70"/>
      <c r="X130" s="70"/>
      <c r="Y130" s="70"/>
      <c r="Z130" s="70"/>
      <c r="AA130" s="70"/>
      <c r="AB130" s="70"/>
      <c r="AC130" s="70"/>
      <c r="AD130" s="70"/>
      <c r="AE130" s="70"/>
      <c r="AF130" s="70"/>
      <c r="AG130" s="70"/>
      <c r="AH130" s="70"/>
      <c r="AI130" s="70"/>
      <c r="AJ130" s="70"/>
      <c r="AK130" s="70"/>
      <c r="AL130" s="70"/>
      <c r="AM130" s="70"/>
      <c r="AN130" s="70"/>
      <c r="AO130" s="70"/>
      <c r="AP130" s="70"/>
      <c r="AQ130" s="70"/>
      <c r="AR130" s="70"/>
      <c r="AS130" s="70"/>
      <c r="AT130" s="70"/>
      <c r="AU130" s="70"/>
      <c r="AV130" s="69" t="s">
        <v>19</v>
      </c>
      <c r="AW130" s="69" t="s">
        <v>1059</v>
      </c>
      <c r="AX130" s="69" t="s">
        <v>19</v>
      </c>
      <c r="AY130" s="69" t="s">
        <v>19</v>
      </c>
      <c r="AZ130" s="69" t="s">
        <v>19</v>
      </c>
    </row>
    <row r="131" spans="1:52" ht="30" customHeight="1">
      <c r="A131" s="14" t="s">
        <v>372</v>
      </c>
      <c r="B131" s="14" t="s">
        <v>373</v>
      </c>
      <c r="C131" s="14" t="s">
        <v>204</v>
      </c>
      <c r="D131" s="68"/>
      <c r="E131" s="81">
        <f>'단가대비표-MF'!O11</f>
        <v>0</v>
      </c>
      <c r="F131" s="75">
        <f>TRUNC(E131*D131,1)</f>
        <v>0</v>
      </c>
      <c r="G131" s="81">
        <f>'단가대비표-MF'!P11</f>
        <v>0</v>
      </c>
      <c r="H131" s="75">
        <f>TRUNC(G131*D131,1)</f>
        <v>0</v>
      </c>
      <c r="I131" s="81">
        <f>'단가대비표-MF'!V11</f>
        <v>0</v>
      </c>
      <c r="J131" s="75">
        <f>TRUNC(I131*D131,1)</f>
        <v>0</v>
      </c>
      <c r="K131" s="81">
        <f t="shared" si="17"/>
        <v>0</v>
      </c>
      <c r="L131" s="75">
        <f t="shared" si="17"/>
        <v>0</v>
      </c>
      <c r="M131" s="14" t="s">
        <v>19</v>
      </c>
      <c r="N131" s="69" t="s">
        <v>926</v>
      </c>
      <c r="O131" s="69" t="s">
        <v>1008</v>
      </c>
      <c r="P131" s="69" t="s">
        <v>185</v>
      </c>
      <c r="Q131" s="69" t="s">
        <v>185</v>
      </c>
      <c r="R131" s="69" t="s">
        <v>186</v>
      </c>
      <c r="S131" s="70"/>
      <c r="T131" s="70"/>
      <c r="U131" s="70"/>
      <c r="V131" s="70"/>
      <c r="W131" s="70"/>
      <c r="X131" s="70"/>
      <c r="Y131" s="70"/>
      <c r="Z131" s="70"/>
      <c r="AA131" s="70"/>
      <c r="AB131" s="70"/>
      <c r="AC131" s="70"/>
      <c r="AD131" s="70"/>
      <c r="AE131" s="70"/>
      <c r="AF131" s="70"/>
      <c r="AG131" s="70"/>
      <c r="AH131" s="70"/>
      <c r="AI131" s="70"/>
      <c r="AJ131" s="70"/>
      <c r="AK131" s="70"/>
      <c r="AL131" s="70"/>
      <c r="AM131" s="70"/>
      <c r="AN131" s="70"/>
      <c r="AO131" s="70"/>
      <c r="AP131" s="70"/>
      <c r="AQ131" s="70"/>
      <c r="AR131" s="70"/>
      <c r="AS131" s="70"/>
      <c r="AT131" s="70"/>
      <c r="AU131" s="70"/>
      <c r="AV131" s="69" t="s">
        <v>19</v>
      </c>
      <c r="AW131" s="69" t="s">
        <v>1060</v>
      </c>
      <c r="AX131" s="69" t="s">
        <v>19</v>
      </c>
      <c r="AY131" s="69" t="s">
        <v>19</v>
      </c>
      <c r="AZ131" s="69" t="s">
        <v>19</v>
      </c>
    </row>
    <row r="132" spans="1:52" ht="30" customHeight="1">
      <c r="A132" s="14" t="s">
        <v>364</v>
      </c>
      <c r="B132" s="14" t="s">
        <v>19</v>
      </c>
      <c r="C132" s="14" t="s">
        <v>19</v>
      </c>
      <c r="D132" s="68"/>
      <c r="E132" s="81"/>
      <c r="F132" s="75">
        <f>TRUNC(SUMIF(N129:N131, N128, F129:F131),0)</f>
        <v>0</v>
      </c>
      <c r="G132" s="81"/>
      <c r="H132" s="75">
        <f>TRUNC(SUMIF(N129:N131, N128, H129:H131),0)</f>
        <v>0</v>
      </c>
      <c r="I132" s="81"/>
      <c r="J132" s="75">
        <f>TRUNC(SUMIF(N129:N131, N128, J129:J131),0)</f>
        <v>0</v>
      </c>
      <c r="K132" s="81"/>
      <c r="L132" s="75">
        <f>F132+H132+J132</f>
        <v>0</v>
      </c>
      <c r="M132" s="14" t="s">
        <v>19</v>
      </c>
      <c r="N132" s="69" t="s">
        <v>248</v>
      </c>
      <c r="O132" s="69" t="s">
        <v>248</v>
      </c>
      <c r="P132" s="69" t="s">
        <v>19</v>
      </c>
      <c r="Q132" s="69" t="s">
        <v>19</v>
      </c>
      <c r="R132" s="69" t="s">
        <v>19</v>
      </c>
      <c r="S132" s="70"/>
      <c r="T132" s="70"/>
      <c r="U132" s="70"/>
      <c r="V132" s="70"/>
      <c r="W132" s="70"/>
      <c r="X132" s="70"/>
      <c r="Y132" s="70"/>
      <c r="Z132" s="70"/>
      <c r="AA132" s="70"/>
      <c r="AB132" s="70"/>
      <c r="AC132" s="70"/>
      <c r="AD132" s="70"/>
      <c r="AE132" s="70"/>
      <c r="AF132" s="70"/>
      <c r="AG132" s="70"/>
      <c r="AH132" s="70"/>
      <c r="AI132" s="70"/>
      <c r="AJ132" s="70"/>
      <c r="AK132" s="70"/>
      <c r="AL132" s="70"/>
      <c r="AM132" s="70"/>
      <c r="AN132" s="70"/>
      <c r="AO132" s="70"/>
      <c r="AP132" s="70"/>
      <c r="AQ132" s="70"/>
      <c r="AR132" s="70"/>
      <c r="AS132" s="70"/>
      <c r="AT132" s="70"/>
      <c r="AU132" s="70"/>
      <c r="AV132" s="69" t="s">
        <v>19</v>
      </c>
      <c r="AW132" s="69" t="s">
        <v>19</v>
      </c>
      <c r="AX132" s="69" t="s">
        <v>19</v>
      </c>
      <c r="AY132" s="69" t="s">
        <v>19</v>
      </c>
      <c r="AZ132" s="69" t="s">
        <v>19</v>
      </c>
    </row>
    <row r="133" spans="1:52" ht="30" customHeight="1">
      <c r="A133" s="68"/>
      <c r="B133" s="68"/>
      <c r="C133" s="68"/>
      <c r="D133" s="68"/>
      <c r="E133" s="81"/>
      <c r="F133" s="75"/>
      <c r="G133" s="81"/>
      <c r="H133" s="75"/>
      <c r="I133" s="81"/>
      <c r="J133" s="75"/>
      <c r="K133" s="81"/>
      <c r="L133" s="75"/>
      <c r="M133" s="68"/>
    </row>
    <row r="134" spans="1:52" ht="30" customHeight="1">
      <c r="A134" s="76" t="s">
        <v>773</v>
      </c>
      <c r="B134" s="77"/>
      <c r="C134" s="77"/>
      <c r="D134" s="77"/>
      <c r="E134" s="78"/>
      <c r="F134" s="79"/>
      <c r="G134" s="78"/>
      <c r="H134" s="79"/>
      <c r="I134" s="78"/>
      <c r="J134" s="79"/>
      <c r="K134" s="78"/>
      <c r="L134" s="79"/>
      <c r="M134" s="80"/>
      <c r="N134" s="135" t="s">
        <v>932</v>
      </c>
    </row>
    <row r="135" spans="1:52" ht="30" customHeight="1">
      <c r="A135" s="14" t="s">
        <v>384</v>
      </c>
      <c r="B135" s="14" t="s">
        <v>385</v>
      </c>
      <c r="C135" s="14" t="s">
        <v>204</v>
      </c>
      <c r="D135" s="68"/>
      <c r="E135" s="81">
        <f>'단가대비표-MF'!O59</f>
        <v>0</v>
      </c>
      <c r="F135" s="75">
        <f t="shared" ref="F135:F142" si="18">TRUNC(E135*D135,1)</f>
        <v>0</v>
      </c>
      <c r="G135" s="81">
        <f>'단가대비표-MF'!P59</f>
        <v>0</v>
      </c>
      <c r="H135" s="75">
        <f t="shared" ref="H135:H142" si="19">TRUNC(G135*D135,1)</f>
        <v>0</v>
      </c>
      <c r="I135" s="81">
        <f>'단가대비표-MF'!V59</f>
        <v>0</v>
      </c>
      <c r="J135" s="75">
        <f t="shared" ref="J135:J142" si="20">TRUNC(I135*D135,1)</f>
        <v>0</v>
      </c>
      <c r="K135" s="81">
        <f t="shared" ref="K135:L142" si="21">TRUNC(E135+G135+I135,1)</f>
        <v>0</v>
      </c>
      <c r="L135" s="75">
        <f t="shared" si="21"/>
        <v>0</v>
      </c>
      <c r="M135" s="14" t="s">
        <v>19</v>
      </c>
      <c r="N135" s="69" t="s">
        <v>932</v>
      </c>
      <c r="O135" s="69" t="s">
        <v>1061</v>
      </c>
      <c r="P135" s="69" t="s">
        <v>185</v>
      </c>
      <c r="Q135" s="69" t="s">
        <v>185</v>
      </c>
      <c r="R135" s="69" t="s">
        <v>186</v>
      </c>
      <c r="S135" s="70"/>
      <c r="T135" s="70"/>
      <c r="U135" s="70"/>
      <c r="V135" s="70"/>
      <c r="W135" s="70"/>
      <c r="X135" s="70"/>
      <c r="Y135" s="70"/>
      <c r="Z135" s="70"/>
      <c r="AA135" s="70"/>
      <c r="AB135" s="70"/>
      <c r="AC135" s="70"/>
      <c r="AD135" s="70"/>
      <c r="AE135" s="70"/>
      <c r="AF135" s="70"/>
      <c r="AG135" s="70"/>
      <c r="AH135" s="70"/>
      <c r="AI135" s="70"/>
      <c r="AJ135" s="70"/>
      <c r="AK135" s="70"/>
      <c r="AL135" s="70"/>
      <c r="AM135" s="70"/>
      <c r="AN135" s="70"/>
      <c r="AO135" s="70"/>
      <c r="AP135" s="70"/>
      <c r="AQ135" s="70"/>
      <c r="AR135" s="70"/>
      <c r="AS135" s="70"/>
      <c r="AT135" s="70"/>
      <c r="AU135" s="70"/>
      <c r="AV135" s="69" t="s">
        <v>19</v>
      </c>
      <c r="AW135" s="69" t="s">
        <v>1062</v>
      </c>
      <c r="AX135" s="69" t="s">
        <v>19</v>
      </c>
      <c r="AY135" s="69" t="s">
        <v>19</v>
      </c>
      <c r="AZ135" s="69" t="s">
        <v>19</v>
      </c>
    </row>
    <row r="136" spans="1:52" ht="30" customHeight="1">
      <c r="A136" s="14" t="s">
        <v>386</v>
      </c>
      <c r="B136" s="14" t="s">
        <v>387</v>
      </c>
      <c r="C136" s="14" t="s">
        <v>204</v>
      </c>
      <c r="D136" s="68"/>
      <c r="E136" s="81">
        <f>'단가대비표-MF'!O62</f>
        <v>0</v>
      </c>
      <c r="F136" s="75">
        <f t="shared" si="18"/>
        <v>0</v>
      </c>
      <c r="G136" s="81">
        <f>'단가대비표-MF'!P62</f>
        <v>0</v>
      </c>
      <c r="H136" s="75">
        <f t="shared" si="19"/>
        <v>0</v>
      </c>
      <c r="I136" s="81">
        <f>'단가대비표-MF'!V62</f>
        <v>0</v>
      </c>
      <c r="J136" s="75">
        <f t="shared" si="20"/>
        <v>0</v>
      </c>
      <c r="K136" s="81">
        <f t="shared" si="21"/>
        <v>0</v>
      </c>
      <c r="L136" s="75">
        <f t="shared" si="21"/>
        <v>0</v>
      </c>
      <c r="M136" s="14" t="s">
        <v>19</v>
      </c>
      <c r="N136" s="69" t="s">
        <v>932</v>
      </c>
      <c r="O136" s="69" t="s">
        <v>1063</v>
      </c>
      <c r="P136" s="69" t="s">
        <v>185</v>
      </c>
      <c r="Q136" s="69" t="s">
        <v>185</v>
      </c>
      <c r="R136" s="69" t="s">
        <v>186</v>
      </c>
      <c r="S136" s="70"/>
      <c r="T136" s="70"/>
      <c r="U136" s="70"/>
      <c r="V136" s="70"/>
      <c r="W136" s="70"/>
      <c r="X136" s="70"/>
      <c r="Y136" s="70"/>
      <c r="Z136" s="70"/>
      <c r="AA136" s="70"/>
      <c r="AB136" s="70"/>
      <c r="AC136" s="70"/>
      <c r="AD136" s="70"/>
      <c r="AE136" s="70"/>
      <c r="AF136" s="70"/>
      <c r="AG136" s="70"/>
      <c r="AH136" s="70"/>
      <c r="AI136" s="70"/>
      <c r="AJ136" s="70"/>
      <c r="AK136" s="70"/>
      <c r="AL136" s="70"/>
      <c r="AM136" s="70"/>
      <c r="AN136" s="70"/>
      <c r="AO136" s="70"/>
      <c r="AP136" s="70"/>
      <c r="AQ136" s="70"/>
      <c r="AR136" s="70"/>
      <c r="AS136" s="70"/>
      <c r="AT136" s="70"/>
      <c r="AU136" s="70"/>
      <c r="AV136" s="69" t="s">
        <v>19</v>
      </c>
      <c r="AW136" s="69" t="s">
        <v>1064</v>
      </c>
      <c r="AX136" s="69" t="s">
        <v>19</v>
      </c>
      <c r="AY136" s="69" t="s">
        <v>19</v>
      </c>
      <c r="AZ136" s="69" t="s">
        <v>19</v>
      </c>
    </row>
    <row r="137" spans="1:52" ht="30" customHeight="1">
      <c r="A137" s="14" t="s">
        <v>388</v>
      </c>
      <c r="B137" s="14" t="s">
        <v>389</v>
      </c>
      <c r="C137" s="14" t="s">
        <v>390</v>
      </c>
      <c r="D137" s="68"/>
      <c r="E137" s="81">
        <f>'단가대비표-MF'!O60</f>
        <v>0</v>
      </c>
      <c r="F137" s="75">
        <f t="shared" si="18"/>
        <v>0</v>
      </c>
      <c r="G137" s="81">
        <f>'단가대비표-MF'!P60</f>
        <v>0</v>
      </c>
      <c r="H137" s="75">
        <f t="shared" si="19"/>
        <v>0</v>
      </c>
      <c r="I137" s="81">
        <f>'단가대비표-MF'!V60</f>
        <v>0</v>
      </c>
      <c r="J137" s="75">
        <f t="shared" si="20"/>
        <v>0</v>
      </c>
      <c r="K137" s="81">
        <f t="shared" si="21"/>
        <v>0</v>
      </c>
      <c r="L137" s="75">
        <f t="shared" si="21"/>
        <v>0</v>
      </c>
      <c r="M137" s="14" t="s">
        <v>19</v>
      </c>
      <c r="N137" s="69" t="s">
        <v>932</v>
      </c>
      <c r="O137" s="69" t="s">
        <v>1065</v>
      </c>
      <c r="P137" s="69" t="s">
        <v>185</v>
      </c>
      <c r="Q137" s="69" t="s">
        <v>185</v>
      </c>
      <c r="R137" s="69" t="s">
        <v>186</v>
      </c>
      <c r="S137" s="70"/>
      <c r="T137" s="70"/>
      <c r="U137" s="70"/>
      <c r="V137" s="70"/>
      <c r="W137" s="70"/>
      <c r="X137" s="70"/>
      <c r="Y137" s="70"/>
      <c r="Z137" s="70"/>
      <c r="AA137" s="70"/>
      <c r="AB137" s="70"/>
      <c r="AC137" s="70"/>
      <c r="AD137" s="70"/>
      <c r="AE137" s="70"/>
      <c r="AF137" s="70"/>
      <c r="AG137" s="70"/>
      <c r="AH137" s="70"/>
      <c r="AI137" s="70"/>
      <c r="AJ137" s="70"/>
      <c r="AK137" s="70"/>
      <c r="AL137" s="70"/>
      <c r="AM137" s="70"/>
      <c r="AN137" s="70"/>
      <c r="AO137" s="70"/>
      <c r="AP137" s="70"/>
      <c r="AQ137" s="70"/>
      <c r="AR137" s="70"/>
      <c r="AS137" s="70"/>
      <c r="AT137" s="70"/>
      <c r="AU137" s="70"/>
      <c r="AV137" s="69" t="s">
        <v>19</v>
      </c>
      <c r="AW137" s="69" t="s">
        <v>1066</v>
      </c>
      <c r="AX137" s="69" t="s">
        <v>19</v>
      </c>
      <c r="AY137" s="69" t="s">
        <v>19</v>
      </c>
      <c r="AZ137" s="69" t="s">
        <v>19</v>
      </c>
    </row>
    <row r="138" spans="1:52" ht="30" customHeight="1">
      <c r="A138" s="14" t="s">
        <v>391</v>
      </c>
      <c r="B138" s="14" t="s">
        <v>392</v>
      </c>
      <c r="C138" s="14" t="s">
        <v>204</v>
      </c>
      <c r="D138" s="68"/>
      <c r="E138" s="81">
        <f>'단가대비표-MF'!O61</f>
        <v>0</v>
      </c>
      <c r="F138" s="75">
        <f t="shared" si="18"/>
        <v>0</v>
      </c>
      <c r="G138" s="81">
        <f>'단가대비표-MF'!P61</f>
        <v>0</v>
      </c>
      <c r="H138" s="75">
        <f t="shared" si="19"/>
        <v>0</v>
      </c>
      <c r="I138" s="81">
        <f>'단가대비표-MF'!V61</f>
        <v>0</v>
      </c>
      <c r="J138" s="75">
        <f t="shared" si="20"/>
        <v>0</v>
      </c>
      <c r="K138" s="81">
        <f t="shared" si="21"/>
        <v>0</v>
      </c>
      <c r="L138" s="75">
        <f t="shared" si="21"/>
        <v>0</v>
      </c>
      <c r="M138" s="14" t="s">
        <v>19</v>
      </c>
      <c r="N138" s="69" t="s">
        <v>932</v>
      </c>
      <c r="O138" s="69" t="s">
        <v>1067</v>
      </c>
      <c r="P138" s="69" t="s">
        <v>185</v>
      </c>
      <c r="Q138" s="69" t="s">
        <v>185</v>
      </c>
      <c r="R138" s="69" t="s">
        <v>186</v>
      </c>
      <c r="S138" s="70"/>
      <c r="T138" s="70"/>
      <c r="U138" s="70"/>
      <c r="V138" s="70"/>
      <c r="W138" s="70"/>
      <c r="X138" s="70"/>
      <c r="Y138" s="70"/>
      <c r="Z138" s="70"/>
      <c r="AA138" s="70"/>
      <c r="AB138" s="70"/>
      <c r="AC138" s="70"/>
      <c r="AD138" s="70"/>
      <c r="AE138" s="70"/>
      <c r="AF138" s="70"/>
      <c r="AG138" s="70"/>
      <c r="AH138" s="70"/>
      <c r="AI138" s="70"/>
      <c r="AJ138" s="70"/>
      <c r="AK138" s="70"/>
      <c r="AL138" s="70"/>
      <c r="AM138" s="70"/>
      <c r="AN138" s="70"/>
      <c r="AO138" s="70"/>
      <c r="AP138" s="70"/>
      <c r="AQ138" s="70"/>
      <c r="AR138" s="70"/>
      <c r="AS138" s="70"/>
      <c r="AT138" s="70"/>
      <c r="AU138" s="70"/>
      <c r="AV138" s="69" t="s">
        <v>19</v>
      </c>
      <c r="AW138" s="69" t="s">
        <v>1068</v>
      </c>
      <c r="AX138" s="69" t="s">
        <v>19</v>
      </c>
      <c r="AY138" s="69" t="s">
        <v>19</v>
      </c>
      <c r="AZ138" s="69" t="s">
        <v>19</v>
      </c>
    </row>
    <row r="139" spans="1:52" ht="30" customHeight="1">
      <c r="A139" s="14" t="s">
        <v>393</v>
      </c>
      <c r="B139" s="14" t="s">
        <v>394</v>
      </c>
      <c r="C139" s="14" t="s">
        <v>291</v>
      </c>
      <c r="D139" s="68"/>
      <c r="E139" s="81">
        <f>'단가대비표-MF'!O66</f>
        <v>0</v>
      </c>
      <c r="F139" s="75">
        <f t="shared" si="18"/>
        <v>0</v>
      </c>
      <c r="G139" s="81">
        <f>'단가대비표-MF'!P66</f>
        <v>0</v>
      </c>
      <c r="H139" s="75">
        <f t="shared" si="19"/>
        <v>0</v>
      </c>
      <c r="I139" s="81">
        <f>'단가대비표-MF'!V66</f>
        <v>0</v>
      </c>
      <c r="J139" s="75">
        <f t="shared" si="20"/>
        <v>0</v>
      </c>
      <c r="K139" s="81">
        <f t="shared" si="21"/>
        <v>0</v>
      </c>
      <c r="L139" s="75">
        <f t="shared" si="21"/>
        <v>0</v>
      </c>
      <c r="M139" s="14" t="s">
        <v>19</v>
      </c>
      <c r="N139" s="69" t="s">
        <v>932</v>
      </c>
      <c r="O139" s="69" t="s">
        <v>1069</v>
      </c>
      <c r="P139" s="69" t="s">
        <v>185</v>
      </c>
      <c r="Q139" s="69" t="s">
        <v>185</v>
      </c>
      <c r="R139" s="69" t="s">
        <v>186</v>
      </c>
      <c r="S139" s="70"/>
      <c r="T139" s="70"/>
      <c r="U139" s="70"/>
      <c r="V139" s="70"/>
      <c r="W139" s="70"/>
      <c r="X139" s="70"/>
      <c r="Y139" s="70"/>
      <c r="Z139" s="70"/>
      <c r="AA139" s="70"/>
      <c r="AB139" s="70"/>
      <c r="AC139" s="70"/>
      <c r="AD139" s="70"/>
      <c r="AE139" s="70"/>
      <c r="AF139" s="70"/>
      <c r="AG139" s="70"/>
      <c r="AH139" s="70"/>
      <c r="AI139" s="70"/>
      <c r="AJ139" s="70"/>
      <c r="AK139" s="70"/>
      <c r="AL139" s="70"/>
      <c r="AM139" s="70"/>
      <c r="AN139" s="70"/>
      <c r="AO139" s="70"/>
      <c r="AP139" s="70"/>
      <c r="AQ139" s="70"/>
      <c r="AR139" s="70"/>
      <c r="AS139" s="70"/>
      <c r="AT139" s="70"/>
      <c r="AU139" s="70"/>
      <c r="AV139" s="69" t="s">
        <v>19</v>
      </c>
      <c r="AW139" s="69" t="s">
        <v>1070</v>
      </c>
      <c r="AX139" s="69" t="s">
        <v>19</v>
      </c>
      <c r="AY139" s="69" t="s">
        <v>19</v>
      </c>
      <c r="AZ139" s="69" t="s">
        <v>19</v>
      </c>
    </row>
    <row r="140" spans="1:52" ht="30" customHeight="1">
      <c r="A140" s="14" t="s">
        <v>245</v>
      </c>
      <c r="B140" s="14" t="s">
        <v>243</v>
      </c>
      <c r="C140" s="14" t="s">
        <v>244</v>
      </c>
      <c r="D140" s="68"/>
      <c r="E140" s="81">
        <f>'단가대비표-MF'!O73</f>
        <v>0</v>
      </c>
      <c r="F140" s="75">
        <f t="shared" si="18"/>
        <v>0</v>
      </c>
      <c r="G140" s="81">
        <f>'단가대비표-MF'!P73</f>
        <v>0</v>
      </c>
      <c r="H140" s="75">
        <f t="shared" si="19"/>
        <v>0</v>
      </c>
      <c r="I140" s="81">
        <f>'단가대비표-MF'!V73</f>
        <v>0</v>
      </c>
      <c r="J140" s="75">
        <f t="shared" si="20"/>
        <v>0</v>
      </c>
      <c r="K140" s="81">
        <f t="shared" si="21"/>
        <v>0</v>
      </c>
      <c r="L140" s="75">
        <f t="shared" si="21"/>
        <v>0</v>
      </c>
      <c r="M140" s="14" t="s">
        <v>19</v>
      </c>
      <c r="N140" s="69" t="s">
        <v>932</v>
      </c>
      <c r="O140" s="69" t="s">
        <v>807</v>
      </c>
      <c r="P140" s="69" t="s">
        <v>185</v>
      </c>
      <c r="Q140" s="69" t="s">
        <v>185</v>
      </c>
      <c r="R140" s="69" t="s">
        <v>186</v>
      </c>
      <c r="S140" s="70"/>
      <c r="T140" s="70"/>
      <c r="U140" s="70"/>
      <c r="V140" s="70">
        <v>1</v>
      </c>
      <c r="W140" s="70"/>
      <c r="X140" s="70"/>
      <c r="Y140" s="70"/>
      <c r="Z140" s="70"/>
      <c r="AA140" s="70"/>
      <c r="AB140" s="70"/>
      <c r="AC140" s="70"/>
      <c r="AD140" s="70"/>
      <c r="AE140" s="70"/>
      <c r="AF140" s="70"/>
      <c r="AG140" s="70"/>
      <c r="AH140" s="70"/>
      <c r="AI140" s="70"/>
      <c r="AJ140" s="70"/>
      <c r="AK140" s="70"/>
      <c r="AL140" s="70"/>
      <c r="AM140" s="70"/>
      <c r="AN140" s="70"/>
      <c r="AO140" s="70"/>
      <c r="AP140" s="70"/>
      <c r="AQ140" s="70"/>
      <c r="AR140" s="70"/>
      <c r="AS140" s="70"/>
      <c r="AT140" s="70"/>
      <c r="AU140" s="70"/>
      <c r="AV140" s="69" t="s">
        <v>19</v>
      </c>
      <c r="AW140" s="69" t="s">
        <v>1071</v>
      </c>
      <c r="AX140" s="69" t="s">
        <v>19</v>
      </c>
      <c r="AY140" s="69" t="s">
        <v>19</v>
      </c>
      <c r="AZ140" s="69" t="s">
        <v>19</v>
      </c>
    </row>
    <row r="141" spans="1:52" ht="30" customHeight="1">
      <c r="A141" s="14" t="s">
        <v>242</v>
      </c>
      <c r="B141" s="14" t="s">
        <v>243</v>
      </c>
      <c r="C141" s="14" t="s">
        <v>244</v>
      </c>
      <c r="D141" s="68"/>
      <c r="E141" s="81">
        <f>'단가대비표-MF'!O69</f>
        <v>0</v>
      </c>
      <c r="F141" s="75">
        <f t="shared" si="18"/>
        <v>0</v>
      </c>
      <c r="G141" s="81">
        <f>'단가대비표-MF'!P69</f>
        <v>0</v>
      </c>
      <c r="H141" s="75">
        <f t="shared" si="19"/>
        <v>0</v>
      </c>
      <c r="I141" s="81">
        <f>'단가대비표-MF'!V69</f>
        <v>0</v>
      </c>
      <c r="J141" s="75">
        <f t="shared" si="20"/>
        <v>0</v>
      </c>
      <c r="K141" s="81">
        <f t="shared" si="21"/>
        <v>0</v>
      </c>
      <c r="L141" s="75">
        <f t="shared" si="21"/>
        <v>0</v>
      </c>
      <c r="M141" s="14" t="s">
        <v>19</v>
      </c>
      <c r="N141" s="69" t="s">
        <v>932</v>
      </c>
      <c r="O141" s="69" t="s">
        <v>805</v>
      </c>
      <c r="P141" s="69" t="s">
        <v>185</v>
      </c>
      <c r="Q141" s="69" t="s">
        <v>185</v>
      </c>
      <c r="R141" s="69" t="s">
        <v>186</v>
      </c>
      <c r="S141" s="70"/>
      <c r="T141" s="70"/>
      <c r="U141" s="70"/>
      <c r="V141" s="70">
        <v>1</v>
      </c>
      <c r="W141" s="70"/>
      <c r="X141" s="70"/>
      <c r="Y141" s="70"/>
      <c r="Z141" s="70"/>
      <c r="AA141" s="70"/>
      <c r="AB141" s="70"/>
      <c r="AC141" s="70"/>
      <c r="AD141" s="70"/>
      <c r="AE141" s="70"/>
      <c r="AF141" s="70"/>
      <c r="AG141" s="70"/>
      <c r="AH141" s="70"/>
      <c r="AI141" s="70"/>
      <c r="AJ141" s="70"/>
      <c r="AK141" s="70"/>
      <c r="AL141" s="70"/>
      <c r="AM141" s="70"/>
      <c r="AN141" s="70"/>
      <c r="AO141" s="70"/>
      <c r="AP141" s="70"/>
      <c r="AQ141" s="70"/>
      <c r="AR141" s="70"/>
      <c r="AS141" s="70"/>
      <c r="AT141" s="70"/>
      <c r="AU141" s="70"/>
      <c r="AV141" s="69" t="s">
        <v>19</v>
      </c>
      <c r="AW141" s="69" t="s">
        <v>1072</v>
      </c>
      <c r="AX141" s="69" t="s">
        <v>19</v>
      </c>
      <c r="AY141" s="69" t="s">
        <v>19</v>
      </c>
      <c r="AZ141" s="69" t="s">
        <v>19</v>
      </c>
    </row>
    <row r="142" spans="1:52" ht="30" customHeight="1">
      <c r="A142" s="14" t="s">
        <v>246</v>
      </c>
      <c r="B142" s="14" t="s">
        <v>363</v>
      </c>
      <c r="C142" s="14" t="s">
        <v>192</v>
      </c>
      <c r="D142" s="68"/>
      <c r="E142" s="81">
        <f>TRUNC(SUMIF(V135:V142, RIGHTB(O142, 1), H135:H142)*U142, 2)</f>
        <v>0</v>
      </c>
      <c r="F142" s="75">
        <f t="shared" si="18"/>
        <v>0</v>
      </c>
      <c r="G142" s="81">
        <v>0</v>
      </c>
      <c r="H142" s="75">
        <f t="shared" si="19"/>
        <v>0</v>
      </c>
      <c r="I142" s="81">
        <v>0</v>
      </c>
      <c r="J142" s="75">
        <f t="shared" si="20"/>
        <v>0</v>
      </c>
      <c r="K142" s="81">
        <f t="shared" si="21"/>
        <v>0</v>
      </c>
      <c r="L142" s="75">
        <f t="shared" si="21"/>
        <v>0</v>
      </c>
      <c r="M142" s="14" t="s">
        <v>19</v>
      </c>
      <c r="N142" s="69" t="s">
        <v>932</v>
      </c>
      <c r="O142" s="69" t="s">
        <v>809</v>
      </c>
      <c r="P142" s="69" t="s">
        <v>185</v>
      </c>
      <c r="Q142" s="69" t="s">
        <v>185</v>
      </c>
      <c r="R142" s="69" t="s">
        <v>185</v>
      </c>
      <c r="S142" s="70">
        <v>1</v>
      </c>
      <c r="T142" s="70">
        <v>0</v>
      </c>
      <c r="U142" s="70">
        <v>0.03</v>
      </c>
      <c r="V142" s="70"/>
      <c r="W142" s="70"/>
      <c r="X142" s="70"/>
      <c r="Y142" s="70"/>
      <c r="Z142" s="70"/>
      <c r="AA142" s="70"/>
      <c r="AB142" s="70"/>
      <c r="AC142" s="70"/>
      <c r="AD142" s="70"/>
      <c r="AE142" s="70"/>
      <c r="AF142" s="70"/>
      <c r="AG142" s="70"/>
      <c r="AH142" s="70"/>
      <c r="AI142" s="70"/>
      <c r="AJ142" s="70"/>
      <c r="AK142" s="70"/>
      <c r="AL142" s="70"/>
      <c r="AM142" s="70"/>
      <c r="AN142" s="70"/>
      <c r="AO142" s="70"/>
      <c r="AP142" s="70"/>
      <c r="AQ142" s="70"/>
      <c r="AR142" s="70"/>
      <c r="AS142" s="70"/>
      <c r="AT142" s="70"/>
      <c r="AU142" s="70"/>
      <c r="AV142" s="69" t="s">
        <v>19</v>
      </c>
      <c r="AW142" s="69" t="s">
        <v>1073</v>
      </c>
      <c r="AX142" s="69" t="s">
        <v>19</v>
      </c>
      <c r="AY142" s="69" t="s">
        <v>19</v>
      </c>
      <c r="AZ142" s="69" t="s">
        <v>19</v>
      </c>
    </row>
    <row r="143" spans="1:52" ht="30" customHeight="1">
      <c r="A143" s="14" t="s">
        <v>364</v>
      </c>
      <c r="B143" s="14" t="s">
        <v>19</v>
      </c>
      <c r="C143" s="14" t="s">
        <v>19</v>
      </c>
      <c r="D143" s="68"/>
      <c r="E143" s="81"/>
      <c r="F143" s="75">
        <f>TRUNC(SUMIF(N135:N142, N134, F135:F142),0)</f>
        <v>0</v>
      </c>
      <c r="G143" s="81"/>
      <c r="H143" s="75">
        <f>TRUNC(SUMIF(N135:N142, N134, H135:H142),0)</f>
        <v>0</v>
      </c>
      <c r="I143" s="81"/>
      <c r="J143" s="75">
        <f>TRUNC(SUMIF(N135:N142, N134, J135:J142),0)</f>
        <v>0</v>
      </c>
      <c r="K143" s="81"/>
      <c r="L143" s="75">
        <f>F143+H143+J143</f>
        <v>0</v>
      </c>
      <c r="M143" s="14" t="s">
        <v>19</v>
      </c>
      <c r="N143" s="69" t="s">
        <v>248</v>
      </c>
      <c r="O143" s="69" t="s">
        <v>248</v>
      </c>
      <c r="P143" s="69" t="s">
        <v>19</v>
      </c>
      <c r="Q143" s="69" t="s">
        <v>19</v>
      </c>
      <c r="R143" s="69" t="s">
        <v>19</v>
      </c>
      <c r="S143" s="70"/>
      <c r="T143" s="70"/>
      <c r="U143" s="70"/>
      <c r="V143" s="70"/>
      <c r="W143" s="70"/>
      <c r="X143" s="70"/>
      <c r="Y143" s="70"/>
      <c r="Z143" s="70"/>
      <c r="AA143" s="70"/>
      <c r="AB143" s="70"/>
      <c r="AC143" s="70"/>
      <c r="AD143" s="70"/>
      <c r="AE143" s="70"/>
      <c r="AF143" s="70"/>
      <c r="AG143" s="70"/>
      <c r="AH143" s="70"/>
      <c r="AI143" s="70"/>
      <c r="AJ143" s="70"/>
      <c r="AK143" s="70"/>
      <c r="AL143" s="70"/>
      <c r="AM143" s="70"/>
      <c r="AN143" s="70"/>
      <c r="AO143" s="70"/>
      <c r="AP143" s="70"/>
      <c r="AQ143" s="70"/>
      <c r="AR143" s="70"/>
      <c r="AS143" s="70"/>
      <c r="AT143" s="70"/>
      <c r="AU143" s="70"/>
      <c r="AV143" s="69" t="s">
        <v>19</v>
      </c>
      <c r="AW143" s="69" t="s">
        <v>19</v>
      </c>
      <c r="AX143" s="69" t="s">
        <v>19</v>
      </c>
      <c r="AY143" s="69" t="s">
        <v>19</v>
      </c>
      <c r="AZ143" s="69" t="s">
        <v>19</v>
      </c>
    </row>
    <row r="144" spans="1:52" ht="30" customHeight="1">
      <c r="A144" s="68"/>
      <c r="B144" s="68"/>
      <c r="C144" s="68"/>
      <c r="D144" s="68"/>
      <c r="E144" s="81"/>
      <c r="F144" s="75"/>
      <c r="G144" s="81"/>
      <c r="H144" s="75"/>
      <c r="I144" s="81"/>
      <c r="J144" s="75"/>
      <c r="K144" s="81"/>
      <c r="L144" s="75"/>
      <c r="M144" s="68"/>
    </row>
    <row r="145" spans="1:52" ht="30" customHeight="1">
      <c r="A145" s="76" t="s">
        <v>774</v>
      </c>
      <c r="B145" s="77"/>
      <c r="C145" s="77"/>
      <c r="D145" s="77"/>
      <c r="E145" s="78"/>
      <c r="F145" s="79"/>
      <c r="G145" s="78"/>
      <c r="H145" s="79"/>
      <c r="I145" s="78"/>
      <c r="J145" s="79"/>
      <c r="K145" s="78"/>
      <c r="L145" s="79"/>
      <c r="M145" s="80"/>
      <c r="N145" s="135" t="s">
        <v>939</v>
      </c>
    </row>
    <row r="146" spans="1:52" ht="30" customHeight="1">
      <c r="A146" s="14" t="s">
        <v>340</v>
      </c>
      <c r="B146" s="14" t="s">
        <v>341</v>
      </c>
      <c r="C146" s="14" t="s">
        <v>275</v>
      </c>
      <c r="D146" s="68"/>
      <c r="E146" s="81">
        <f>'일위대가목록-MF'!E34</f>
        <v>0</v>
      </c>
      <c r="F146" s="75">
        <f>TRUNC(E146*D146,1)</f>
        <v>0</v>
      </c>
      <c r="G146" s="81">
        <f>'일위대가목록-MF'!F34</f>
        <v>0</v>
      </c>
      <c r="H146" s="75">
        <f>TRUNC(G146*D146,1)</f>
        <v>0</v>
      </c>
      <c r="I146" s="81">
        <f>'일위대가목록-MF'!G34</f>
        <v>0</v>
      </c>
      <c r="J146" s="75">
        <f>TRUNC(I146*D146,1)</f>
        <v>0</v>
      </c>
      <c r="K146" s="81">
        <f>TRUNC(E146+G146+I146,1)</f>
        <v>0</v>
      </c>
      <c r="L146" s="75">
        <f>TRUNC(F146+H146+J146,1)</f>
        <v>0</v>
      </c>
      <c r="M146" s="14" t="s">
        <v>345</v>
      </c>
      <c r="N146" s="69" t="s">
        <v>939</v>
      </c>
      <c r="O146" s="69" t="s">
        <v>969</v>
      </c>
      <c r="P146" s="69" t="s">
        <v>186</v>
      </c>
      <c r="Q146" s="69" t="s">
        <v>185</v>
      </c>
      <c r="R146" s="69" t="s">
        <v>185</v>
      </c>
      <c r="S146" s="70"/>
      <c r="T146" s="70"/>
      <c r="U146" s="70"/>
      <c r="V146" s="70"/>
      <c r="W146" s="70"/>
      <c r="X146" s="70"/>
      <c r="Y146" s="70"/>
      <c r="Z146" s="70"/>
      <c r="AA146" s="70"/>
      <c r="AB146" s="70"/>
      <c r="AC146" s="70"/>
      <c r="AD146" s="70"/>
      <c r="AE146" s="70"/>
      <c r="AF146" s="70"/>
      <c r="AG146" s="70"/>
      <c r="AH146" s="70"/>
      <c r="AI146" s="70"/>
      <c r="AJ146" s="70"/>
      <c r="AK146" s="70"/>
      <c r="AL146" s="70"/>
      <c r="AM146" s="70"/>
      <c r="AN146" s="70"/>
      <c r="AO146" s="70"/>
      <c r="AP146" s="70"/>
      <c r="AQ146" s="70"/>
      <c r="AR146" s="70"/>
      <c r="AS146" s="70"/>
      <c r="AT146" s="70"/>
      <c r="AU146" s="70"/>
      <c r="AV146" s="69" t="s">
        <v>19</v>
      </c>
      <c r="AW146" s="69" t="s">
        <v>1074</v>
      </c>
      <c r="AX146" s="69" t="s">
        <v>19</v>
      </c>
      <c r="AY146" s="69" t="s">
        <v>19</v>
      </c>
      <c r="AZ146" s="69" t="s">
        <v>19</v>
      </c>
    </row>
    <row r="147" spans="1:52" ht="30" customHeight="1">
      <c r="A147" s="14" t="s">
        <v>343</v>
      </c>
      <c r="B147" s="14" t="s">
        <v>344</v>
      </c>
      <c r="C147" s="14" t="s">
        <v>275</v>
      </c>
      <c r="D147" s="68"/>
      <c r="E147" s="81">
        <f>'일위대가목록-MF'!E35</f>
        <v>0</v>
      </c>
      <c r="F147" s="75">
        <f>TRUNC(E147*D147,1)</f>
        <v>0</v>
      </c>
      <c r="G147" s="81">
        <f>'일위대가목록-MF'!F35</f>
        <v>0</v>
      </c>
      <c r="H147" s="75">
        <f>TRUNC(G147*D147,1)</f>
        <v>0</v>
      </c>
      <c r="I147" s="81">
        <f>'일위대가목록-MF'!G35</f>
        <v>0</v>
      </c>
      <c r="J147" s="75">
        <f>TRUNC(I147*D147,1)</f>
        <v>0</v>
      </c>
      <c r="K147" s="81">
        <f>TRUNC(E147+G147+I147,1)</f>
        <v>0</v>
      </c>
      <c r="L147" s="75">
        <f>TRUNC(F147+H147+J147,1)</f>
        <v>0</v>
      </c>
      <c r="M147" s="14" t="s">
        <v>347</v>
      </c>
      <c r="N147" s="69" t="s">
        <v>939</v>
      </c>
      <c r="O147" s="69" t="s">
        <v>970</v>
      </c>
      <c r="P147" s="69" t="s">
        <v>186</v>
      </c>
      <c r="Q147" s="69" t="s">
        <v>185</v>
      </c>
      <c r="R147" s="69" t="s">
        <v>185</v>
      </c>
      <c r="S147" s="70"/>
      <c r="T147" s="70"/>
      <c r="U147" s="70"/>
      <c r="V147" s="70"/>
      <c r="W147" s="70"/>
      <c r="X147" s="70"/>
      <c r="Y147" s="70"/>
      <c r="Z147" s="70"/>
      <c r="AA147" s="70"/>
      <c r="AB147" s="70"/>
      <c r="AC147" s="70"/>
      <c r="AD147" s="70"/>
      <c r="AE147" s="70"/>
      <c r="AF147" s="70"/>
      <c r="AG147" s="70"/>
      <c r="AH147" s="70"/>
      <c r="AI147" s="70"/>
      <c r="AJ147" s="70"/>
      <c r="AK147" s="70"/>
      <c r="AL147" s="70"/>
      <c r="AM147" s="70"/>
      <c r="AN147" s="70"/>
      <c r="AO147" s="70"/>
      <c r="AP147" s="70"/>
      <c r="AQ147" s="70"/>
      <c r="AR147" s="70"/>
      <c r="AS147" s="70"/>
      <c r="AT147" s="70"/>
      <c r="AU147" s="70"/>
      <c r="AV147" s="69" t="s">
        <v>19</v>
      </c>
      <c r="AW147" s="69" t="s">
        <v>1075</v>
      </c>
      <c r="AX147" s="69" t="s">
        <v>19</v>
      </c>
      <c r="AY147" s="69" t="s">
        <v>19</v>
      </c>
      <c r="AZ147" s="69" t="s">
        <v>19</v>
      </c>
    </row>
    <row r="148" spans="1:52" ht="30" customHeight="1">
      <c r="A148" s="14" t="s">
        <v>364</v>
      </c>
      <c r="B148" s="14" t="s">
        <v>19</v>
      </c>
      <c r="C148" s="14" t="s">
        <v>19</v>
      </c>
      <c r="D148" s="68"/>
      <c r="E148" s="81"/>
      <c r="F148" s="75">
        <f>TRUNC(SUMIF(N146:N147, N145, F146:F147),0)</f>
        <v>0</v>
      </c>
      <c r="G148" s="81"/>
      <c r="H148" s="75">
        <f>TRUNC(SUMIF(N146:N147, N145, H146:H147),0)</f>
        <v>0</v>
      </c>
      <c r="I148" s="81"/>
      <c r="J148" s="75">
        <f>TRUNC(SUMIF(N146:N147, N145, J146:J147),0)</f>
        <v>0</v>
      </c>
      <c r="K148" s="81"/>
      <c r="L148" s="75">
        <f>F148+H148+J148</f>
        <v>0</v>
      </c>
      <c r="M148" s="14" t="s">
        <v>19</v>
      </c>
      <c r="N148" s="69" t="s">
        <v>248</v>
      </c>
      <c r="O148" s="69" t="s">
        <v>248</v>
      </c>
      <c r="P148" s="69" t="s">
        <v>19</v>
      </c>
      <c r="Q148" s="69" t="s">
        <v>19</v>
      </c>
      <c r="R148" s="69" t="s">
        <v>19</v>
      </c>
      <c r="S148" s="70"/>
      <c r="T148" s="70"/>
      <c r="U148" s="70"/>
      <c r="V148" s="70"/>
      <c r="W148" s="70"/>
      <c r="X148" s="70"/>
      <c r="Y148" s="70"/>
      <c r="Z148" s="70"/>
      <c r="AA148" s="70"/>
      <c r="AB148" s="70"/>
      <c r="AC148" s="70"/>
      <c r="AD148" s="70"/>
      <c r="AE148" s="70"/>
      <c r="AF148" s="70"/>
      <c r="AG148" s="70"/>
      <c r="AH148" s="70"/>
      <c r="AI148" s="70"/>
      <c r="AJ148" s="70"/>
      <c r="AK148" s="70"/>
      <c r="AL148" s="70"/>
      <c r="AM148" s="70"/>
      <c r="AN148" s="70"/>
      <c r="AO148" s="70"/>
      <c r="AP148" s="70"/>
      <c r="AQ148" s="70"/>
      <c r="AR148" s="70"/>
      <c r="AS148" s="70"/>
      <c r="AT148" s="70"/>
      <c r="AU148" s="70"/>
      <c r="AV148" s="69" t="s">
        <v>19</v>
      </c>
      <c r="AW148" s="69" t="s">
        <v>19</v>
      </c>
      <c r="AX148" s="69" t="s">
        <v>19</v>
      </c>
      <c r="AY148" s="69" t="s">
        <v>19</v>
      </c>
      <c r="AZ148" s="69" t="s">
        <v>19</v>
      </c>
    </row>
    <row r="149" spans="1:52" ht="30" customHeight="1">
      <c r="A149" s="68"/>
      <c r="B149" s="68"/>
      <c r="C149" s="68"/>
      <c r="D149" s="68"/>
      <c r="E149" s="81"/>
      <c r="F149" s="75"/>
      <c r="G149" s="81"/>
      <c r="H149" s="75"/>
      <c r="I149" s="81"/>
      <c r="J149" s="75"/>
      <c r="K149" s="81"/>
      <c r="L149" s="75"/>
      <c r="M149" s="68"/>
    </row>
    <row r="150" spans="1:52" ht="30" customHeight="1">
      <c r="A150" s="76" t="s">
        <v>775</v>
      </c>
      <c r="B150" s="77"/>
      <c r="C150" s="77"/>
      <c r="D150" s="77"/>
      <c r="E150" s="78"/>
      <c r="F150" s="79"/>
      <c r="G150" s="78"/>
      <c r="H150" s="79"/>
      <c r="I150" s="78"/>
      <c r="J150" s="79"/>
      <c r="K150" s="78"/>
      <c r="L150" s="79"/>
      <c r="M150" s="80"/>
      <c r="N150" s="135" t="s">
        <v>941</v>
      </c>
    </row>
    <row r="151" spans="1:52" ht="30" customHeight="1">
      <c r="A151" s="14" t="s">
        <v>395</v>
      </c>
      <c r="B151" s="14" t="s">
        <v>243</v>
      </c>
      <c r="C151" s="14" t="s">
        <v>244</v>
      </c>
      <c r="D151" s="68"/>
      <c r="E151" s="81">
        <f>'단가대비표-MF'!O70</f>
        <v>0</v>
      </c>
      <c r="F151" s="75">
        <f>TRUNC(E151*D151,1)</f>
        <v>0</v>
      </c>
      <c r="G151" s="81">
        <f>'단가대비표-MF'!P70</f>
        <v>0</v>
      </c>
      <c r="H151" s="75">
        <f>TRUNC(G151*D151,1)</f>
        <v>0</v>
      </c>
      <c r="I151" s="81">
        <f>'단가대비표-MF'!V70</f>
        <v>0</v>
      </c>
      <c r="J151" s="75">
        <f>TRUNC(I151*D151,1)</f>
        <v>0</v>
      </c>
      <c r="K151" s="81">
        <f t="shared" ref="K151:L154" si="22">TRUNC(E151+G151+I151,1)</f>
        <v>0</v>
      </c>
      <c r="L151" s="75">
        <f t="shared" si="22"/>
        <v>0</v>
      </c>
      <c r="M151" s="14" t="s">
        <v>19</v>
      </c>
      <c r="N151" s="69" t="s">
        <v>941</v>
      </c>
      <c r="O151" s="69" t="s">
        <v>1076</v>
      </c>
      <c r="P151" s="69" t="s">
        <v>185</v>
      </c>
      <c r="Q151" s="69" t="s">
        <v>185</v>
      </c>
      <c r="R151" s="69" t="s">
        <v>186</v>
      </c>
      <c r="S151" s="70"/>
      <c r="T151" s="70"/>
      <c r="U151" s="70"/>
      <c r="V151" s="70">
        <v>1</v>
      </c>
      <c r="W151" s="70"/>
      <c r="X151" s="70"/>
      <c r="Y151" s="70"/>
      <c r="Z151" s="70"/>
      <c r="AA151" s="70"/>
      <c r="AB151" s="70"/>
      <c r="AC151" s="70"/>
      <c r="AD151" s="70"/>
      <c r="AE151" s="70"/>
      <c r="AF151" s="70"/>
      <c r="AG151" s="70"/>
      <c r="AH151" s="70"/>
      <c r="AI151" s="70"/>
      <c r="AJ151" s="70"/>
      <c r="AK151" s="70"/>
      <c r="AL151" s="70"/>
      <c r="AM151" s="70"/>
      <c r="AN151" s="70"/>
      <c r="AO151" s="70"/>
      <c r="AP151" s="70"/>
      <c r="AQ151" s="70"/>
      <c r="AR151" s="70"/>
      <c r="AS151" s="70"/>
      <c r="AT151" s="70"/>
      <c r="AU151" s="70"/>
      <c r="AV151" s="69" t="s">
        <v>19</v>
      </c>
      <c r="AW151" s="69" t="s">
        <v>1077</v>
      </c>
      <c r="AX151" s="69" t="s">
        <v>19</v>
      </c>
      <c r="AY151" s="69" t="s">
        <v>19</v>
      </c>
      <c r="AZ151" s="69" t="s">
        <v>19</v>
      </c>
    </row>
    <row r="152" spans="1:52" ht="30" customHeight="1">
      <c r="A152" s="14" t="s">
        <v>396</v>
      </c>
      <c r="B152" s="14" t="s">
        <v>243</v>
      </c>
      <c r="C152" s="14" t="s">
        <v>244</v>
      </c>
      <c r="D152" s="68"/>
      <c r="E152" s="81">
        <f>'단가대비표-MF'!O75</f>
        <v>0</v>
      </c>
      <c r="F152" s="75">
        <f>TRUNC(E152*D152,1)</f>
        <v>0</v>
      </c>
      <c r="G152" s="81">
        <f>'단가대비표-MF'!P75</f>
        <v>0</v>
      </c>
      <c r="H152" s="75">
        <f>TRUNC(G152*D152,1)</f>
        <v>0</v>
      </c>
      <c r="I152" s="81">
        <f>'단가대비표-MF'!V75</f>
        <v>0</v>
      </c>
      <c r="J152" s="75">
        <f>TRUNC(I152*D152,1)</f>
        <v>0</v>
      </c>
      <c r="K152" s="81">
        <f t="shared" si="22"/>
        <v>0</v>
      </c>
      <c r="L152" s="75">
        <f t="shared" si="22"/>
        <v>0</v>
      </c>
      <c r="M152" s="14" t="s">
        <v>19</v>
      </c>
      <c r="N152" s="69" t="s">
        <v>941</v>
      </c>
      <c r="O152" s="69" t="s">
        <v>1078</v>
      </c>
      <c r="P152" s="69" t="s">
        <v>185</v>
      </c>
      <c r="Q152" s="69" t="s">
        <v>185</v>
      </c>
      <c r="R152" s="69" t="s">
        <v>186</v>
      </c>
      <c r="S152" s="70"/>
      <c r="T152" s="70"/>
      <c r="U152" s="70"/>
      <c r="V152" s="70">
        <v>1</v>
      </c>
      <c r="W152" s="70"/>
      <c r="X152" s="70"/>
      <c r="Y152" s="70"/>
      <c r="Z152" s="70"/>
      <c r="AA152" s="70"/>
      <c r="AB152" s="70"/>
      <c r="AC152" s="70"/>
      <c r="AD152" s="70"/>
      <c r="AE152" s="70"/>
      <c r="AF152" s="70"/>
      <c r="AG152" s="70"/>
      <c r="AH152" s="70"/>
      <c r="AI152" s="70"/>
      <c r="AJ152" s="70"/>
      <c r="AK152" s="70"/>
      <c r="AL152" s="70"/>
      <c r="AM152" s="70"/>
      <c r="AN152" s="70"/>
      <c r="AO152" s="70"/>
      <c r="AP152" s="70"/>
      <c r="AQ152" s="70"/>
      <c r="AR152" s="70"/>
      <c r="AS152" s="70"/>
      <c r="AT152" s="70"/>
      <c r="AU152" s="70"/>
      <c r="AV152" s="69" t="s">
        <v>19</v>
      </c>
      <c r="AW152" s="69" t="s">
        <v>1079</v>
      </c>
      <c r="AX152" s="69" t="s">
        <v>19</v>
      </c>
      <c r="AY152" s="69" t="s">
        <v>19</v>
      </c>
      <c r="AZ152" s="69" t="s">
        <v>19</v>
      </c>
    </row>
    <row r="153" spans="1:52" ht="30" customHeight="1">
      <c r="A153" s="14" t="s">
        <v>397</v>
      </c>
      <c r="B153" s="14" t="s">
        <v>243</v>
      </c>
      <c r="C153" s="14" t="s">
        <v>244</v>
      </c>
      <c r="D153" s="68"/>
      <c r="E153" s="81">
        <f>'단가대비표-MF'!O76</f>
        <v>0</v>
      </c>
      <c r="F153" s="75">
        <f>TRUNC(E153*D153,1)</f>
        <v>0</v>
      </c>
      <c r="G153" s="81">
        <f>'단가대비표-MF'!P76</f>
        <v>0</v>
      </c>
      <c r="H153" s="75">
        <f>TRUNC(G153*D153,1)</f>
        <v>0</v>
      </c>
      <c r="I153" s="81">
        <f>'단가대비표-MF'!V76</f>
        <v>0</v>
      </c>
      <c r="J153" s="75">
        <f>TRUNC(I153*D153,1)</f>
        <v>0</v>
      </c>
      <c r="K153" s="81">
        <f t="shared" si="22"/>
        <v>0</v>
      </c>
      <c r="L153" s="75">
        <f t="shared" si="22"/>
        <v>0</v>
      </c>
      <c r="M153" s="14" t="s">
        <v>19</v>
      </c>
      <c r="N153" s="69" t="s">
        <v>941</v>
      </c>
      <c r="O153" s="69" t="s">
        <v>1080</v>
      </c>
      <c r="P153" s="69" t="s">
        <v>185</v>
      </c>
      <c r="Q153" s="69" t="s">
        <v>185</v>
      </c>
      <c r="R153" s="69" t="s">
        <v>186</v>
      </c>
      <c r="S153" s="70"/>
      <c r="T153" s="70"/>
      <c r="U153" s="70"/>
      <c r="V153" s="70">
        <v>1</v>
      </c>
      <c r="W153" s="70"/>
      <c r="X153" s="70"/>
      <c r="Y153" s="70"/>
      <c r="Z153" s="70"/>
      <c r="AA153" s="70"/>
      <c r="AB153" s="70"/>
      <c r="AC153" s="70"/>
      <c r="AD153" s="70"/>
      <c r="AE153" s="70"/>
      <c r="AF153" s="70"/>
      <c r="AG153" s="70"/>
      <c r="AH153" s="70"/>
      <c r="AI153" s="70"/>
      <c r="AJ153" s="70"/>
      <c r="AK153" s="70"/>
      <c r="AL153" s="70"/>
      <c r="AM153" s="70"/>
      <c r="AN153" s="70"/>
      <c r="AO153" s="70"/>
      <c r="AP153" s="70"/>
      <c r="AQ153" s="70"/>
      <c r="AR153" s="70"/>
      <c r="AS153" s="70"/>
      <c r="AT153" s="70"/>
      <c r="AU153" s="70"/>
      <c r="AV153" s="69" t="s">
        <v>19</v>
      </c>
      <c r="AW153" s="69" t="s">
        <v>1081</v>
      </c>
      <c r="AX153" s="69" t="s">
        <v>19</v>
      </c>
      <c r="AY153" s="69" t="s">
        <v>19</v>
      </c>
      <c r="AZ153" s="69" t="s">
        <v>19</v>
      </c>
    </row>
    <row r="154" spans="1:52" ht="30" customHeight="1">
      <c r="A154" s="14" t="s">
        <v>246</v>
      </c>
      <c r="B154" s="14" t="s">
        <v>363</v>
      </c>
      <c r="C154" s="14" t="s">
        <v>192</v>
      </c>
      <c r="D154" s="68"/>
      <c r="E154" s="81">
        <f>TRUNC(SUMIF(V151:V154, RIGHTB(O154, 1), H151:H154)*U154, 2)</f>
        <v>0</v>
      </c>
      <c r="F154" s="75">
        <f>TRUNC(E154*D154,1)</f>
        <v>0</v>
      </c>
      <c r="G154" s="81">
        <v>0</v>
      </c>
      <c r="H154" s="75">
        <f>TRUNC(G154*D154,1)</f>
        <v>0</v>
      </c>
      <c r="I154" s="81">
        <v>0</v>
      </c>
      <c r="J154" s="75">
        <f>TRUNC(I154*D154,1)</f>
        <v>0</v>
      </c>
      <c r="K154" s="81">
        <f t="shared" si="22"/>
        <v>0</v>
      </c>
      <c r="L154" s="75">
        <f t="shared" si="22"/>
        <v>0</v>
      </c>
      <c r="M154" s="14" t="s">
        <v>19</v>
      </c>
      <c r="N154" s="69" t="s">
        <v>941</v>
      </c>
      <c r="O154" s="69" t="s">
        <v>809</v>
      </c>
      <c r="P154" s="69" t="s">
        <v>185</v>
      </c>
      <c r="Q154" s="69" t="s">
        <v>185</v>
      </c>
      <c r="R154" s="69" t="s">
        <v>185</v>
      </c>
      <c r="S154" s="70">
        <v>1</v>
      </c>
      <c r="T154" s="70">
        <v>0</v>
      </c>
      <c r="U154" s="70">
        <v>0.03</v>
      </c>
      <c r="V154" s="70"/>
      <c r="W154" s="70"/>
      <c r="X154" s="70"/>
      <c r="Y154" s="70"/>
      <c r="Z154" s="70"/>
      <c r="AA154" s="70"/>
      <c r="AB154" s="70"/>
      <c r="AC154" s="70"/>
      <c r="AD154" s="70"/>
      <c r="AE154" s="70"/>
      <c r="AF154" s="70"/>
      <c r="AG154" s="70"/>
      <c r="AH154" s="70"/>
      <c r="AI154" s="70"/>
      <c r="AJ154" s="70"/>
      <c r="AK154" s="70"/>
      <c r="AL154" s="70"/>
      <c r="AM154" s="70"/>
      <c r="AN154" s="70"/>
      <c r="AO154" s="70"/>
      <c r="AP154" s="70"/>
      <c r="AQ154" s="70"/>
      <c r="AR154" s="70"/>
      <c r="AS154" s="70"/>
      <c r="AT154" s="70"/>
      <c r="AU154" s="70"/>
      <c r="AV154" s="69" t="s">
        <v>19</v>
      </c>
      <c r="AW154" s="69" t="s">
        <v>1082</v>
      </c>
      <c r="AX154" s="69" t="s">
        <v>19</v>
      </c>
      <c r="AY154" s="69" t="s">
        <v>19</v>
      </c>
      <c r="AZ154" s="69" t="s">
        <v>19</v>
      </c>
    </row>
    <row r="155" spans="1:52" ht="30" customHeight="1">
      <c r="A155" s="14" t="s">
        <v>364</v>
      </c>
      <c r="B155" s="14" t="s">
        <v>19</v>
      </c>
      <c r="C155" s="14" t="s">
        <v>19</v>
      </c>
      <c r="D155" s="68"/>
      <c r="E155" s="81"/>
      <c r="F155" s="75">
        <f>TRUNC(SUMIF(N151:N154, N150, F151:F154),0)</f>
        <v>0</v>
      </c>
      <c r="G155" s="81"/>
      <c r="H155" s="75">
        <f>TRUNC(SUMIF(N151:N154, N150, H151:H154),0)</f>
        <v>0</v>
      </c>
      <c r="I155" s="81"/>
      <c r="J155" s="75">
        <f>TRUNC(SUMIF(N151:N154, N150, J151:J154),0)</f>
        <v>0</v>
      </c>
      <c r="K155" s="81"/>
      <c r="L155" s="75">
        <f>F155+H155+J155</f>
        <v>0</v>
      </c>
      <c r="M155" s="14" t="s">
        <v>19</v>
      </c>
      <c r="N155" s="69" t="s">
        <v>248</v>
      </c>
      <c r="O155" s="69" t="s">
        <v>248</v>
      </c>
      <c r="P155" s="69" t="s">
        <v>19</v>
      </c>
      <c r="Q155" s="69" t="s">
        <v>19</v>
      </c>
      <c r="R155" s="69" t="s">
        <v>19</v>
      </c>
      <c r="S155" s="70"/>
      <c r="T155" s="70"/>
      <c r="U155" s="70"/>
      <c r="V155" s="70"/>
      <c r="W155" s="70"/>
      <c r="X155" s="70"/>
      <c r="Y155" s="70"/>
      <c r="Z155" s="70"/>
      <c r="AA155" s="70"/>
      <c r="AB155" s="70"/>
      <c r="AC155" s="70"/>
      <c r="AD155" s="70"/>
      <c r="AE155" s="70"/>
      <c r="AF155" s="70"/>
      <c r="AG155" s="70"/>
      <c r="AH155" s="70"/>
      <c r="AI155" s="70"/>
      <c r="AJ155" s="70"/>
      <c r="AK155" s="70"/>
      <c r="AL155" s="70"/>
      <c r="AM155" s="70"/>
      <c r="AN155" s="70"/>
      <c r="AO155" s="70"/>
      <c r="AP155" s="70"/>
      <c r="AQ155" s="70"/>
      <c r="AR155" s="70"/>
      <c r="AS155" s="70"/>
      <c r="AT155" s="70"/>
      <c r="AU155" s="70"/>
      <c r="AV155" s="69" t="s">
        <v>19</v>
      </c>
      <c r="AW155" s="69" t="s">
        <v>19</v>
      </c>
      <c r="AX155" s="69" t="s">
        <v>19</v>
      </c>
      <c r="AY155" s="69" t="s">
        <v>19</v>
      </c>
      <c r="AZ155" s="69" t="s">
        <v>19</v>
      </c>
    </row>
    <row r="156" spans="1:52" ht="30" customHeight="1">
      <c r="A156" s="68"/>
      <c r="B156" s="68"/>
      <c r="C156" s="68"/>
      <c r="D156" s="68"/>
      <c r="E156" s="81"/>
      <c r="F156" s="75"/>
      <c r="G156" s="81"/>
      <c r="H156" s="75"/>
      <c r="I156" s="81"/>
      <c r="J156" s="75"/>
      <c r="K156" s="81"/>
      <c r="L156" s="75"/>
      <c r="M156" s="68"/>
    </row>
    <row r="157" spans="1:52" ht="30" customHeight="1">
      <c r="A157" s="76" t="s">
        <v>776</v>
      </c>
      <c r="B157" s="77"/>
      <c r="C157" s="77"/>
      <c r="D157" s="77"/>
      <c r="E157" s="78"/>
      <c r="F157" s="79"/>
      <c r="G157" s="78"/>
      <c r="H157" s="79"/>
      <c r="I157" s="78"/>
      <c r="J157" s="79"/>
      <c r="K157" s="78"/>
      <c r="L157" s="79"/>
      <c r="M157" s="80"/>
      <c r="N157" s="135" t="s">
        <v>943</v>
      </c>
    </row>
    <row r="158" spans="1:52" ht="30" customHeight="1">
      <c r="A158" s="14" t="s">
        <v>395</v>
      </c>
      <c r="B158" s="14" t="s">
        <v>243</v>
      </c>
      <c r="C158" s="14" t="s">
        <v>244</v>
      </c>
      <c r="D158" s="68"/>
      <c r="E158" s="81">
        <f>'단가대비표-MF'!O70</f>
        <v>0</v>
      </c>
      <c r="F158" s="75">
        <f>TRUNC(E158*D158,1)</f>
        <v>0</v>
      </c>
      <c r="G158" s="81">
        <f>'단가대비표-MF'!P70</f>
        <v>0</v>
      </c>
      <c r="H158" s="75">
        <f>TRUNC(G158*D158,1)</f>
        <v>0</v>
      </c>
      <c r="I158" s="81">
        <f>'단가대비표-MF'!V70</f>
        <v>0</v>
      </c>
      <c r="J158" s="75">
        <f>TRUNC(I158*D158,1)</f>
        <v>0</v>
      </c>
      <c r="K158" s="81">
        <f t="shared" ref="K158:L161" si="23">TRUNC(E158+G158+I158,1)</f>
        <v>0</v>
      </c>
      <c r="L158" s="75">
        <f t="shared" si="23"/>
        <v>0</v>
      </c>
      <c r="M158" s="14" t="s">
        <v>19</v>
      </c>
      <c r="N158" s="69" t="s">
        <v>943</v>
      </c>
      <c r="O158" s="69" t="s">
        <v>1076</v>
      </c>
      <c r="P158" s="69" t="s">
        <v>185</v>
      </c>
      <c r="Q158" s="69" t="s">
        <v>185</v>
      </c>
      <c r="R158" s="69" t="s">
        <v>186</v>
      </c>
      <c r="S158" s="70"/>
      <c r="T158" s="70"/>
      <c r="U158" s="70"/>
      <c r="V158" s="70">
        <v>1</v>
      </c>
      <c r="W158" s="70"/>
      <c r="X158" s="70"/>
      <c r="Y158" s="70"/>
      <c r="Z158" s="70"/>
      <c r="AA158" s="70"/>
      <c r="AB158" s="70"/>
      <c r="AC158" s="70"/>
      <c r="AD158" s="70"/>
      <c r="AE158" s="70"/>
      <c r="AF158" s="70"/>
      <c r="AG158" s="70"/>
      <c r="AH158" s="70"/>
      <c r="AI158" s="70"/>
      <c r="AJ158" s="70"/>
      <c r="AK158" s="70"/>
      <c r="AL158" s="70"/>
      <c r="AM158" s="70"/>
      <c r="AN158" s="70"/>
      <c r="AO158" s="70"/>
      <c r="AP158" s="70"/>
      <c r="AQ158" s="70"/>
      <c r="AR158" s="70"/>
      <c r="AS158" s="70"/>
      <c r="AT158" s="70"/>
      <c r="AU158" s="70"/>
      <c r="AV158" s="69" t="s">
        <v>19</v>
      </c>
      <c r="AW158" s="69" t="s">
        <v>1083</v>
      </c>
      <c r="AX158" s="69" t="s">
        <v>19</v>
      </c>
      <c r="AY158" s="69" t="s">
        <v>19</v>
      </c>
      <c r="AZ158" s="69" t="s">
        <v>19</v>
      </c>
    </row>
    <row r="159" spans="1:52" ht="30" customHeight="1">
      <c r="A159" s="14" t="s">
        <v>396</v>
      </c>
      <c r="B159" s="14" t="s">
        <v>243</v>
      </c>
      <c r="C159" s="14" t="s">
        <v>244</v>
      </c>
      <c r="D159" s="68"/>
      <c r="E159" s="81">
        <f>'단가대비표-MF'!O75</f>
        <v>0</v>
      </c>
      <c r="F159" s="75">
        <f>TRUNC(E159*D159,1)</f>
        <v>0</v>
      </c>
      <c r="G159" s="81">
        <f>'단가대비표-MF'!P75</f>
        <v>0</v>
      </c>
      <c r="H159" s="75">
        <f>TRUNC(G159*D159,1)</f>
        <v>0</v>
      </c>
      <c r="I159" s="81">
        <f>'단가대비표-MF'!V75</f>
        <v>0</v>
      </c>
      <c r="J159" s="75">
        <f>TRUNC(I159*D159,1)</f>
        <v>0</v>
      </c>
      <c r="K159" s="81">
        <f t="shared" si="23"/>
        <v>0</v>
      </c>
      <c r="L159" s="75">
        <f t="shared" si="23"/>
        <v>0</v>
      </c>
      <c r="M159" s="14" t="s">
        <v>19</v>
      </c>
      <c r="N159" s="69" t="s">
        <v>943</v>
      </c>
      <c r="O159" s="69" t="s">
        <v>1078</v>
      </c>
      <c r="P159" s="69" t="s">
        <v>185</v>
      </c>
      <c r="Q159" s="69" t="s">
        <v>185</v>
      </c>
      <c r="R159" s="69" t="s">
        <v>186</v>
      </c>
      <c r="S159" s="70"/>
      <c r="T159" s="70"/>
      <c r="U159" s="70"/>
      <c r="V159" s="70">
        <v>1</v>
      </c>
      <c r="W159" s="70"/>
      <c r="X159" s="70"/>
      <c r="Y159" s="70"/>
      <c r="Z159" s="70"/>
      <c r="AA159" s="70"/>
      <c r="AB159" s="70"/>
      <c r="AC159" s="70"/>
      <c r="AD159" s="70"/>
      <c r="AE159" s="70"/>
      <c r="AF159" s="70"/>
      <c r="AG159" s="70"/>
      <c r="AH159" s="70"/>
      <c r="AI159" s="70"/>
      <c r="AJ159" s="70"/>
      <c r="AK159" s="70"/>
      <c r="AL159" s="70"/>
      <c r="AM159" s="70"/>
      <c r="AN159" s="70"/>
      <c r="AO159" s="70"/>
      <c r="AP159" s="70"/>
      <c r="AQ159" s="70"/>
      <c r="AR159" s="70"/>
      <c r="AS159" s="70"/>
      <c r="AT159" s="70"/>
      <c r="AU159" s="70"/>
      <c r="AV159" s="69" t="s">
        <v>19</v>
      </c>
      <c r="AW159" s="69" t="s">
        <v>1084</v>
      </c>
      <c r="AX159" s="69" t="s">
        <v>19</v>
      </c>
      <c r="AY159" s="69" t="s">
        <v>19</v>
      </c>
      <c r="AZ159" s="69" t="s">
        <v>19</v>
      </c>
    </row>
    <row r="160" spans="1:52" ht="30" customHeight="1">
      <c r="A160" s="14" t="s">
        <v>397</v>
      </c>
      <c r="B160" s="14" t="s">
        <v>243</v>
      </c>
      <c r="C160" s="14" t="s">
        <v>244</v>
      </c>
      <c r="D160" s="68"/>
      <c r="E160" s="81">
        <f>'단가대비표-MF'!O76</f>
        <v>0</v>
      </c>
      <c r="F160" s="75">
        <f>TRUNC(E160*D160,1)</f>
        <v>0</v>
      </c>
      <c r="G160" s="81">
        <f>'단가대비표-MF'!P76</f>
        <v>0</v>
      </c>
      <c r="H160" s="75">
        <f>TRUNC(G160*D160,1)</f>
        <v>0</v>
      </c>
      <c r="I160" s="81">
        <f>'단가대비표-MF'!V76</f>
        <v>0</v>
      </c>
      <c r="J160" s="75">
        <f>TRUNC(I160*D160,1)</f>
        <v>0</v>
      </c>
      <c r="K160" s="81">
        <f t="shared" si="23"/>
        <v>0</v>
      </c>
      <c r="L160" s="75">
        <f t="shared" si="23"/>
        <v>0</v>
      </c>
      <c r="M160" s="14" t="s">
        <v>19</v>
      </c>
      <c r="N160" s="69" t="s">
        <v>943</v>
      </c>
      <c r="O160" s="69" t="s">
        <v>1080</v>
      </c>
      <c r="P160" s="69" t="s">
        <v>185</v>
      </c>
      <c r="Q160" s="69" t="s">
        <v>185</v>
      </c>
      <c r="R160" s="69" t="s">
        <v>186</v>
      </c>
      <c r="S160" s="70"/>
      <c r="T160" s="70"/>
      <c r="U160" s="70"/>
      <c r="V160" s="70">
        <v>1</v>
      </c>
      <c r="W160" s="70"/>
      <c r="X160" s="70"/>
      <c r="Y160" s="70"/>
      <c r="Z160" s="70"/>
      <c r="AA160" s="70"/>
      <c r="AB160" s="70"/>
      <c r="AC160" s="70"/>
      <c r="AD160" s="70"/>
      <c r="AE160" s="70"/>
      <c r="AF160" s="70"/>
      <c r="AG160" s="70"/>
      <c r="AH160" s="70"/>
      <c r="AI160" s="70"/>
      <c r="AJ160" s="70"/>
      <c r="AK160" s="70"/>
      <c r="AL160" s="70"/>
      <c r="AM160" s="70"/>
      <c r="AN160" s="70"/>
      <c r="AO160" s="70"/>
      <c r="AP160" s="70"/>
      <c r="AQ160" s="70"/>
      <c r="AR160" s="70"/>
      <c r="AS160" s="70"/>
      <c r="AT160" s="70"/>
      <c r="AU160" s="70"/>
      <c r="AV160" s="69" t="s">
        <v>19</v>
      </c>
      <c r="AW160" s="69" t="s">
        <v>1085</v>
      </c>
      <c r="AX160" s="69" t="s">
        <v>19</v>
      </c>
      <c r="AY160" s="69" t="s">
        <v>19</v>
      </c>
      <c r="AZ160" s="69" t="s">
        <v>19</v>
      </c>
    </row>
    <row r="161" spans="1:52" ht="30" customHeight="1">
      <c r="A161" s="14" t="s">
        <v>246</v>
      </c>
      <c r="B161" s="14" t="s">
        <v>363</v>
      </c>
      <c r="C161" s="14" t="s">
        <v>192</v>
      </c>
      <c r="D161" s="68"/>
      <c r="E161" s="81">
        <f>TRUNC(SUMIF(V158:V161, RIGHTB(O161, 1), H158:H161)*U161, 2)</f>
        <v>0</v>
      </c>
      <c r="F161" s="75">
        <f>TRUNC(E161*D161,1)</f>
        <v>0</v>
      </c>
      <c r="G161" s="81">
        <v>0</v>
      </c>
      <c r="H161" s="75">
        <f>TRUNC(G161*D161,1)</f>
        <v>0</v>
      </c>
      <c r="I161" s="81">
        <v>0</v>
      </c>
      <c r="J161" s="75">
        <f>TRUNC(I161*D161,1)</f>
        <v>0</v>
      </c>
      <c r="K161" s="81">
        <f t="shared" si="23"/>
        <v>0</v>
      </c>
      <c r="L161" s="75">
        <f t="shared" si="23"/>
        <v>0</v>
      </c>
      <c r="M161" s="14" t="s">
        <v>19</v>
      </c>
      <c r="N161" s="69" t="s">
        <v>943</v>
      </c>
      <c r="O161" s="69" t="s">
        <v>809</v>
      </c>
      <c r="P161" s="69" t="s">
        <v>185</v>
      </c>
      <c r="Q161" s="69" t="s">
        <v>185</v>
      </c>
      <c r="R161" s="69" t="s">
        <v>185</v>
      </c>
      <c r="S161" s="70">
        <v>1</v>
      </c>
      <c r="T161" s="70">
        <v>0</v>
      </c>
      <c r="U161" s="70">
        <v>0.03</v>
      </c>
      <c r="V161" s="70"/>
      <c r="W161" s="70"/>
      <c r="X161" s="70"/>
      <c r="Y161" s="70"/>
      <c r="Z161" s="70"/>
      <c r="AA161" s="70"/>
      <c r="AB161" s="70"/>
      <c r="AC161" s="70"/>
      <c r="AD161" s="70"/>
      <c r="AE161" s="70"/>
      <c r="AF161" s="70"/>
      <c r="AG161" s="70"/>
      <c r="AH161" s="70"/>
      <c r="AI161" s="70"/>
      <c r="AJ161" s="70"/>
      <c r="AK161" s="70"/>
      <c r="AL161" s="70"/>
      <c r="AM161" s="70"/>
      <c r="AN161" s="70"/>
      <c r="AO161" s="70"/>
      <c r="AP161" s="70"/>
      <c r="AQ161" s="70"/>
      <c r="AR161" s="70"/>
      <c r="AS161" s="70"/>
      <c r="AT161" s="70"/>
      <c r="AU161" s="70"/>
      <c r="AV161" s="69" t="s">
        <v>19</v>
      </c>
      <c r="AW161" s="69" t="s">
        <v>1086</v>
      </c>
      <c r="AX161" s="69" t="s">
        <v>19</v>
      </c>
      <c r="AY161" s="69" t="s">
        <v>19</v>
      </c>
      <c r="AZ161" s="69" t="s">
        <v>19</v>
      </c>
    </row>
    <row r="162" spans="1:52" ht="30" customHeight="1">
      <c r="A162" s="14" t="s">
        <v>364</v>
      </c>
      <c r="B162" s="14" t="s">
        <v>19</v>
      </c>
      <c r="C162" s="14" t="s">
        <v>19</v>
      </c>
      <c r="D162" s="68"/>
      <c r="E162" s="81"/>
      <c r="F162" s="75">
        <f>TRUNC(SUMIF(N158:N161, N157, F158:F161),0)</f>
        <v>0</v>
      </c>
      <c r="G162" s="81"/>
      <c r="H162" s="75">
        <f>TRUNC(SUMIF(N158:N161, N157, H158:H161),0)</f>
        <v>0</v>
      </c>
      <c r="I162" s="81"/>
      <c r="J162" s="75">
        <f>TRUNC(SUMIF(N158:N161, N157, J158:J161),0)</f>
        <v>0</v>
      </c>
      <c r="K162" s="81"/>
      <c r="L162" s="75">
        <f>F162+H162+J162</f>
        <v>0</v>
      </c>
      <c r="M162" s="14" t="s">
        <v>19</v>
      </c>
      <c r="N162" s="69" t="s">
        <v>248</v>
      </c>
      <c r="O162" s="69" t="s">
        <v>248</v>
      </c>
      <c r="P162" s="69" t="s">
        <v>19</v>
      </c>
      <c r="Q162" s="69" t="s">
        <v>19</v>
      </c>
      <c r="R162" s="69" t="s">
        <v>19</v>
      </c>
      <c r="S162" s="70"/>
      <c r="T162" s="70"/>
      <c r="U162" s="70"/>
      <c r="V162" s="70"/>
      <c r="W162" s="70"/>
      <c r="X162" s="70"/>
      <c r="Y162" s="70"/>
      <c r="Z162" s="70"/>
      <c r="AA162" s="70"/>
      <c r="AB162" s="70"/>
      <c r="AC162" s="70"/>
      <c r="AD162" s="70"/>
      <c r="AE162" s="70"/>
      <c r="AF162" s="70"/>
      <c r="AG162" s="70"/>
      <c r="AH162" s="70"/>
      <c r="AI162" s="70"/>
      <c r="AJ162" s="70"/>
      <c r="AK162" s="70"/>
      <c r="AL162" s="70"/>
      <c r="AM162" s="70"/>
      <c r="AN162" s="70"/>
      <c r="AO162" s="70"/>
      <c r="AP162" s="70"/>
      <c r="AQ162" s="70"/>
      <c r="AR162" s="70"/>
      <c r="AS162" s="70"/>
      <c r="AT162" s="70"/>
      <c r="AU162" s="70"/>
      <c r="AV162" s="69" t="s">
        <v>19</v>
      </c>
      <c r="AW162" s="69" t="s">
        <v>19</v>
      </c>
      <c r="AX162" s="69" t="s">
        <v>19</v>
      </c>
      <c r="AY162" s="69" t="s">
        <v>19</v>
      </c>
      <c r="AZ162" s="69" t="s">
        <v>19</v>
      </c>
    </row>
    <row r="163" spans="1:52" ht="30" customHeight="1">
      <c r="A163" s="68"/>
      <c r="B163" s="68"/>
      <c r="C163" s="68"/>
      <c r="D163" s="68"/>
      <c r="E163" s="81"/>
      <c r="F163" s="75"/>
      <c r="G163" s="81"/>
      <c r="H163" s="75"/>
      <c r="I163" s="81"/>
      <c r="J163" s="75"/>
      <c r="K163" s="81"/>
      <c r="L163" s="75"/>
      <c r="M163" s="68"/>
    </row>
    <row r="164" spans="1:52" ht="30" customHeight="1">
      <c r="A164" s="76" t="s">
        <v>777</v>
      </c>
      <c r="B164" s="77"/>
      <c r="C164" s="77"/>
      <c r="D164" s="77"/>
      <c r="E164" s="78"/>
      <c r="F164" s="79"/>
      <c r="G164" s="78"/>
      <c r="H164" s="79"/>
      <c r="I164" s="78"/>
      <c r="J164" s="79"/>
      <c r="K164" s="78"/>
      <c r="L164" s="79"/>
      <c r="M164" s="80"/>
      <c r="N164" s="135" t="s">
        <v>945</v>
      </c>
    </row>
    <row r="165" spans="1:52" ht="30" customHeight="1">
      <c r="A165" s="14" t="s">
        <v>395</v>
      </c>
      <c r="B165" s="14" t="s">
        <v>243</v>
      </c>
      <c r="C165" s="14" t="s">
        <v>244</v>
      </c>
      <c r="D165" s="68"/>
      <c r="E165" s="81">
        <f>'단가대비표-MF'!O70</f>
        <v>0</v>
      </c>
      <c r="F165" s="75">
        <f>TRUNC(E165*D165,1)</f>
        <v>0</v>
      </c>
      <c r="G165" s="81">
        <f>'단가대비표-MF'!P70</f>
        <v>0</v>
      </c>
      <c r="H165" s="75">
        <f>TRUNC(G165*D165,1)</f>
        <v>0</v>
      </c>
      <c r="I165" s="81">
        <f>'단가대비표-MF'!V70</f>
        <v>0</v>
      </c>
      <c r="J165" s="75">
        <f>TRUNC(I165*D165,1)</f>
        <v>0</v>
      </c>
      <c r="K165" s="81">
        <f t="shared" ref="K165:L168" si="24">TRUNC(E165+G165+I165,1)</f>
        <v>0</v>
      </c>
      <c r="L165" s="75">
        <f t="shared" si="24"/>
        <v>0</v>
      </c>
      <c r="M165" s="14" t="s">
        <v>19</v>
      </c>
      <c r="N165" s="69" t="s">
        <v>945</v>
      </c>
      <c r="O165" s="69" t="s">
        <v>1076</v>
      </c>
      <c r="P165" s="69" t="s">
        <v>185</v>
      </c>
      <c r="Q165" s="69" t="s">
        <v>185</v>
      </c>
      <c r="R165" s="69" t="s">
        <v>186</v>
      </c>
      <c r="S165" s="70"/>
      <c r="T165" s="70"/>
      <c r="U165" s="70"/>
      <c r="V165" s="70">
        <v>1</v>
      </c>
      <c r="W165" s="70"/>
      <c r="X165" s="70"/>
      <c r="Y165" s="70"/>
      <c r="Z165" s="70"/>
      <c r="AA165" s="70"/>
      <c r="AB165" s="70"/>
      <c r="AC165" s="70"/>
      <c r="AD165" s="70"/>
      <c r="AE165" s="70"/>
      <c r="AF165" s="70"/>
      <c r="AG165" s="70"/>
      <c r="AH165" s="70"/>
      <c r="AI165" s="70"/>
      <c r="AJ165" s="70"/>
      <c r="AK165" s="70"/>
      <c r="AL165" s="70"/>
      <c r="AM165" s="70"/>
      <c r="AN165" s="70"/>
      <c r="AO165" s="70"/>
      <c r="AP165" s="70"/>
      <c r="AQ165" s="70"/>
      <c r="AR165" s="70"/>
      <c r="AS165" s="70"/>
      <c r="AT165" s="70"/>
      <c r="AU165" s="70"/>
      <c r="AV165" s="69" t="s">
        <v>19</v>
      </c>
      <c r="AW165" s="69" t="s">
        <v>1087</v>
      </c>
      <c r="AX165" s="69" t="s">
        <v>19</v>
      </c>
      <c r="AY165" s="69" t="s">
        <v>19</v>
      </c>
      <c r="AZ165" s="69" t="s">
        <v>19</v>
      </c>
    </row>
    <row r="166" spans="1:52" ht="30" customHeight="1">
      <c r="A166" s="14" t="s">
        <v>396</v>
      </c>
      <c r="B166" s="14" t="s">
        <v>243</v>
      </c>
      <c r="C166" s="14" t="s">
        <v>244</v>
      </c>
      <c r="D166" s="68"/>
      <c r="E166" s="81">
        <f>'단가대비표-MF'!O75</f>
        <v>0</v>
      </c>
      <c r="F166" s="75">
        <f>TRUNC(E166*D166,1)</f>
        <v>0</v>
      </c>
      <c r="G166" s="81">
        <f>'단가대비표-MF'!P75</f>
        <v>0</v>
      </c>
      <c r="H166" s="75">
        <f>TRUNC(G166*D166,1)</f>
        <v>0</v>
      </c>
      <c r="I166" s="81">
        <f>'단가대비표-MF'!V75</f>
        <v>0</v>
      </c>
      <c r="J166" s="75">
        <f>TRUNC(I166*D166,1)</f>
        <v>0</v>
      </c>
      <c r="K166" s="81">
        <f t="shared" si="24"/>
        <v>0</v>
      </c>
      <c r="L166" s="75">
        <f t="shared" si="24"/>
        <v>0</v>
      </c>
      <c r="M166" s="14" t="s">
        <v>19</v>
      </c>
      <c r="N166" s="69" t="s">
        <v>945</v>
      </c>
      <c r="O166" s="69" t="s">
        <v>1078</v>
      </c>
      <c r="P166" s="69" t="s">
        <v>185</v>
      </c>
      <c r="Q166" s="69" t="s">
        <v>185</v>
      </c>
      <c r="R166" s="69" t="s">
        <v>186</v>
      </c>
      <c r="S166" s="70"/>
      <c r="T166" s="70"/>
      <c r="U166" s="70"/>
      <c r="V166" s="70">
        <v>1</v>
      </c>
      <c r="W166" s="70"/>
      <c r="X166" s="70"/>
      <c r="Y166" s="70"/>
      <c r="Z166" s="70"/>
      <c r="AA166" s="70"/>
      <c r="AB166" s="70"/>
      <c r="AC166" s="70"/>
      <c r="AD166" s="70"/>
      <c r="AE166" s="70"/>
      <c r="AF166" s="70"/>
      <c r="AG166" s="70"/>
      <c r="AH166" s="70"/>
      <c r="AI166" s="70"/>
      <c r="AJ166" s="70"/>
      <c r="AK166" s="70"/>
      <c r="AL166" s="70"/>
      <c r="AM166" s="70"/>
      <c r="AN166" s="70"/>
      <c r="AO166" s="70"/>
      <c r="AP166" s="70"/>
      <c r="AQ166" s="70"/>
      <c r="AR166" s="70"/>
      <c r="AS166" s="70"/>
      <c r="AT166" s="70"/>
      <c r="AU166" s="70"/>
      <c r="AV166" s="69" t="s">
        <v>19</v>
      </c>
      <c r="AW166" s="69" t="s">
        <v>1088</v>
      </c>
      <c r="AX166" s="69" t="s">
        <v>19</v>
      </c>
      <c r="AY166" s="69" t="s">
        <v>19</v>
      </c>
      <c r="AZ166" s="69" t="s">
        <v>19</v>
      </c>
    </row>
    <row r="167" spans="1:52" ht="30" customHeight="1">
      <c r="A167" s="14" t="s">
        <v>397</v>
      </c>
      <c r="B167" s="14" t="s">
        <v>243</v>
      </c>
      <c r="C167" s="14" t="s">
        <v>244</v>
      </c>
      <c r="D167" s="68"/>
      <c r="E167" s="81">
        <f>'단가대비표-MF'!O76</f>
        <v>0</v>
      </c>
      <c r="F167" s="75">
        <f>TRUNC(E167*D167,1)</f>
        <v>0</v>
      </c>
      <c r="G167" s="81">
        <f>'단가대비표-MF'!P76</f>
        <v>0</v>
      </c>
      <c r="H167" s="75">
        <f>TRUNC(G167*D167,1)</f>
        <v>0</v>
      </c>
      <c r="I167" s="81">
        <f>'단가대비표-MF'!V76</f>
        <v>0</v>
      </c>
      <c r="J167" s="75">
        <f>TRUNC(I167*D167,1)</f>
        <v>0</v>
      </c>
      <c r="K167" s="81">
        <f t="shared" si="24"/>
        <v>0</v>
      </c>
      <c r="L167" s="75">
        <f t="shared" si="24"/>
        <v>0</v>
      </c>
      <c r="M167" s="14" t="s">
        <v>19</v>
      </c>
      <c r="N167" s="69" t="s">
        <v>945</v>
      </c>
      <c r="O167" s="69" t="s">
        <v>1080</v>
      </c>
      <c r="P167" s="69" t="s">
        <v>185</v>
      </c>
      <c r="Q167" s="69" t="s">
        <v>185</v>
      </c>
      <c r="R167" s="69" t="s">
        <v>186</v>
      </c>
      <c r="S167" s="70"/>
      <c r="T167" s="70"/>
      <c r="U167" s="70"/>
      <c r="V167" s="70">
        <v>1</v>
      </c>
      <c r="W167" s="70"/>
      <c r="X167" s="70"/>
      <c r="Y167" s="70"/>
      <c r="Z167" s="70"/>
      <c r="AA167" s="70"/>
      <c r="AB167" s="70"/>
      <c r="AC167" s="70"/>
      <c r="AD167" s="70"/>
      <c r="AE167" s="70"/>
      <c r="AF167" s="70"/>
      <c r="AG167" s="70"/>
      <c r="AH167" s="70"/>
      <c r="AI167" s="70"/>
      <c r="AJ167" s="70"/>
      <c r="AK167" s="70"/>
      <c r="AL167" s="70"/>
      <c r="AM167" s="70"/>
      <c r="AN167" s="70"/>
      <c r="AO167" s="70"/>
      <c r="AP167" s="70"/>
      <c r="AQ167" s="70"/>
      <c r="AR167" s="70"/>
      <c r="AS167" s="70"/>
      <c r="AT167" s="70"/>
      <c r="AU167" s="70"/>
      <c r="AV167" s="69" t="s">
        <v>19</v>
      </c>
      <c r="AW167" s="69" t="s">
        <v>1089</v>
      </c>
      <c r="AX167" s="69" t="s">
        <v>19</v>
      </c>
      <c r="AY167" s="69" t="s">
        <v>19</v>
      </c>
      <c r="AZ167" s="69" t="s">
        <v>19</v>
      </c>
    </row>
    <row r="168" spans="1:52" ht="30" customHeight="1">
      <c r="A168" s="14" t="s">
        <v>246</v>
      </c>
      <c r="B168" s="14" t="s">
        <v>363</v>
      </c>
      <c r="C168" s="14" t="s">
        <v>192</v>
      </c>
      <c r="D168" s="68"/>
      <c r="E168" s="81">
        <f>TRUNC(SUMIF(V165:V168, RIGHTB(O168, 1), H165:H168)*U168, 2)</f>
        <v>0</v>
      </c>
      <c r="F168" s="75">
        <f>TRUNC(E168*D168,1)</f>
        <v>0</v>
      </c>
      <c r="G168" s="81">
        <v>0</v>
      </c>
      <c r="H168" s="75">
        <f>TRUNC(G168*D168,1)</f>
        <v>0</v>
      </c>
      <c r="I168" s="81">
        <v>0</v>
      </c>
      <c r="J168" s="75">
        <f>TRUNC(I168*D168,1)</f>
        <v>0</v>
      </c>
      <c r="K168" s="81">
        <f t="shared" si="24"/>
        <v>0</v>
      </c>
      <c r="L168" s="75">
        <f t="shared" si="24"/>
        <v>0</v>
      </c>
      <c r="M168" s="14" t="s">
        <v>19</v>
      </c>
      <c r="N168" s="69" t="s">
        <v>945</v>
      </c>
      <c r="O168" s="69" t="s">
        <v>809</v>
      </c>
      <c r="P168" s="69" t="s">
        <v>185</v>
      </c>
      <c r="Q168" s="69" t="s">
        <v>185</v>
      </c>
      <c r="R168" s="69" t="s">
        <v>185</v>
      </c>
      <c r="S168" s="70">
        <v>1</v>
      </c>
      <c r="T168" s="70">
        <v>0</v>
      </c>
      <c r="U168" s="70">
        <v>0.03</v>
      </c>
      <c r="V168" s="70"/>
      <c r="W168" s="70"/>
      <c r="X168" s="70"/>
      <c r="Y168" s="70"/>
      <c r="Z168" s="70"/>
      <c r="AA168" s="70"/>
      <c r="AB168" s="70"/>
      <c r="AC168" s="70"/>
      <c r="AD168" s="70"/>
      <c r="AE168" s="70"/>
      <c r="AF168" s="70"/>
      <c r="AG168" s="70"/>
      <c r="AH168" s="70"/>
      <c r="AI168" s="70"/>
      <c r="AJ168" s="70"/>
      <c r="AK168" s="70"/>
      <c r="AL168" s="70"/>
      <c r="AM168" s="70"/>
      <c r="AN168" s="70"/>
      <c r="AO168" s="70"/>
      <c r="AP168" s="70"/>
      <c r="AQ168" s="70"/>
      <c r="AR168" s="70"/>
      <c r="AS168" s="70"/>
      <c r="AT168" s="70"/>
      <c r="AU168" s="70"/>
      <c r="AV168" s="69" t="s">
        <v>19</v>
      </c>
      <c r="AW168" s="69" t="s">
        <v>1090</v>
      </c>
      <c r="AX168" s="69" t="s">
        <v>19</v>
      </c>
      <c r="AY168" s="69" t="s">
        <v>19</v>
      </c>
      <c r="AZ168" s="69" t="s">
        <v>19</v>
      </c>
    </row>
    <row r="169" spans="1:52" ht="30" customHeight="1">
      <c r="A169" s="14" t="s">
        <v>364</v>
      </c>
      <c r="B169" s="14" t="s">
        <v>19</v>
      </c>
      <c r="C169" s="14" t="s">
        <v>19</v>
      </c>
      <c r="D169" s="68"/>
      <c r="E169" s="81"/>
      <c r="F169" s="75">
        <f>TRUNC(SUMIF(N165:N168, N164, F165:F168),0)</f>
        <v>0</v>
      </c>
      <c r="G169" s="81"/>
      <c r="H169" s="75">
        <f>TRUNC(SUMIF(N165:N168, N164, H165:H168),0)</f>
        <v>0</v>
      </c>
      <c r="I169" s="81"/>
      <c r="J169" s="75">
        <f>TRUNC(SUMIF(N165:N168, N164, J165:J168),0)</f>
        <v>0</v>
      </c>
      <c r="K169" s="81"/>
      <c r="L169" s="75">
        <f>F169+H169+J169</f>
        <v>0</v>
      </c>
      <c r="M169" s="14" t="s">
        <v>19</v>
      </c>
      <c r="N169" s="69" t="s">
        <v>248</v>
      </c>
      <c r="O169" s="69" t="s">
        <v>248</v>
      </c>
      <c r="P169" s="69" t="s">
        <v>19</v>
      </c>
      <c r="Q169" s="69" t="s">
        <v>19</v>
      </c>
      <c r="R169" s="69" t="s">
        <v>19</v>
      </c>
      <c r="S169" s="70"/>
      <c r="T169" s="70"/>
      <c r="U169" s="70"/>
      <c r="V169" s="70"/>
      <c r="W169" s="70"/>
      <c r="X169" s="70"/>
      <c r="Y169" s="70"/>
      <c r="Z169" s="70"/>
      <c r="AA169" s="70"/>
      <c r="AB169" s="70"/>
      <c r="AC169" s="70"/>
      <c r="AD169" s="70"/>
      <c r="AE169" s="70"/>
      <c r="AF169" s="70"/>
      <c r="AG169" s="70"/>
      <c r="AH169" s="70"/>
      <c r="AI169" s="70"/>
      <c r="AJ169" s="70"/>
      <c r="AK169" s="70"/>
      <c r="AL169" s="70"/>
      <c r="AM169" s="70"/>
      <c r="AN169" s="70"/>
      <c r="AO169" s="70"/>
      <c r="AP169" s="70"/>
      <c r="AQ169" s="70"/>
      <c r="AR169" s="70"/>
      <c r="AS169" s="70"/>
      <c r="AT169" s="70"/>
      <c r="AU169" s="70"/>
      <c r="AV169" s="69" t="s">
        <v>19</v>
      </c>
      <c r="AW169" s="69" t="s">
        <v>19</v>
      </c>
      <c r="AX169" s="69" t="s">
        <v>19</v>
      </c>
      <c r="AY169" s="69" t="s">
        <v>19</v>
      </c>
      <c r="AZ169" s="69" t="s">
        <v>19</v>
      </c>
    </row>
    <row r="170" spans="1:52" ht="30" customHeight="1">
      <c r="A170" s="68"/>
      <c r="B170" s="68"/>
      <c r="C170" s="68"/>
      <c r="D170" s="68"/>
      <c r="E170" s="81"/>
      <c r="F170" s="75"/>
      <c r="G170" s="81"/>
      <c r="H170" s="75"/>
      <c r="I170" s="81"/>
      <c r="J170" s="75"/>
      <c r="K170" s="81"/>
      <c r="L170" s="75"/>
      <c r="M170" s="68"/>
    </row>
    <row r="171" spans="1:52" ht="30" customHeight="1">
      <c r="A171" s="76" t="s">
        <v>778</v>
      </c>
      <c r="B171" s="77"/>
      <c r="C171" s="77"/>
      <c r="D171" s="77"/>
      <c r="E171" s="78"/>
      <c r="F171" s="79"/>
      <c r="G171" s="78"/>
      <c r="H171" s="79"/>
      <c r="I171" s="78"/>
      <c r="J171" s="79"/>
      <c r="K171" s="78"/>
      <c r="L171" s="79"/>
      <c r="M171" s="80"/>
      <c r="N171" s="135" t="s">
        <v>947</v>
      </c>
    </row>
    <row r="172" spans="1:52" ht="30" customHeight="1">
      <c r="A172" s="14" t="s">
        <v>395</v>
      </c>
      <c r="B172" s="14" t="s">
        <v>243</v>
      </c>
      <c r="C172" s="14" t="s">
        <v>244</v>
      </c>
      <c r="D172" s="68"/>
      <c r="E172" s="81">
        <f>'단가대비표-MF'!O70</f>
        <v>0</v>
      </c>
      <c r="F172" s="75">
        <f>TRUNC(E172*D172,1)</f>
        <v>0</v>
      </c>
      <c r="G172" s="81">
        <f>'단가대비표-MF'!P70</f>
        <v>0</v>
      </c>
      <c r="H172" s="75">
        <f>TRUNC(G172*D172,1)</f>
        <v>0</v>
      </c>
      <c r="I172" s="81">
        <f>'단가대비표-MF'!V70</f>
        <v>0</v>
      </c>
      <c r="J172" s="75">
        <f>TRUNC(I172*D172,1)</f>
        <v>0</v>
      </c>
      <c r="K172" s="81">
        <f t="shared" ref="K172:L175" si="25">TRUNC(E172+G172+I172,1)</f>
        <v>0</v>
      </c>
      <c r="L172" s="75">
        <f t="shared" si="25"/>
        <v>0</v>
      </c>
      <c r="M172" s="14" t="s">
        <v>19</v>
      </c>
      <c r="N172" s="69" t="s">
        <v>947</v>
      </c>
      <c r="O172" s="69" t="s">
        <v>1076</v>
      </c>
      <c r="P172" s="69" t="s">
        <v>185</v>
      </c>
      <c r="Q172" s="69" t="s">
        <v>185</v>
      </c>
      <c r="R172" s="69" t="s">
        <v>186</v>
      </c>
      <c r="S172" s="70"/>
      <c r="T172" s="70"/>
      <c r="U172" s="70"/>
      <c r="V172" s="70">
        <v>1</v>
      </c>
      <c r="W172" s="70"/>
      <c r="X172" s="70"/>
      <c r="Y172" s="70"/>
      <c r="Z172" s="70"/>
      <c r="AA172" s="70"/>
      <c r="AB172" s="70"/>
      <c r="AC172" s="70"/>
      <c r="AD172" s="70"/>
      <c r="AE172" s="70"/>
      <c r="AF172" s="70"/>
      <c r="AG172" s="70"/>
      <c r="AH172" s="70"/>
      <c r="AI172" s="70"/>
      <c r="AJ172" s="70"/>
      <c r="AK172" s="70"/>
      <c r="AL172" s="70"/>
      <c r="AM172" s="70"/>
      <c r="AN172" s="70"/>
      <c r="AO172" s="70"/>
      <c r="AP172" s="70"/>
      <c r="AQ172" s="70"/>
      <c r="AR172" s="70"/>
      <c r="AS172" s="70"/>
      <c r="AT172" s="70"/>
      <c r="AU172" s="70"/>
      <c r="AV172" s="69" t="s">
        <v>19</v>
      </c>
      <c r="AW172" s="69" t="s">
        <v>1091</v>
      </c>
      <c r="AX172" s="69" t="s">
        <v>19</v>
      </c>
      <c r="AY172" s="69" t="s">
        <v>19</v>
      </c>
      <c r="AZ172" s="69" t="s">
        <v>19</v>
      </c>
    </row>
    <row r="173" spans="1:52" ht="30" customHeight="1">
      <c r="A173" s="14" t="s">
        <v>396</v>
      </c>
      <c r="B173" s="14" t="s">
        <v>243</v>
      </c>
      <c r="C173" s="14" t="s">
        <v>244</v>
      </c>
      <c r="D173" s="68"/>
      <c r="E173" s="81">
        <f>'단가대비표-MF'!O75</f>
        <v>0</v>
      </c>
      <c r="F173" s="75">
        <f>TRUNC(E173*D173,1)</f>
        <v>0</v>
      </c>
      <c r="G173" s="81">
        <f>'단가대비표-MF'!P75</f>
        <v>0</v>
      </c>
      <c r="H173" s="75">
        <f>TRUNC(G173*D173,1)</f>
        <v>0</v>
      </c>
      <c r="I173" s="81">
        <f>'단가대비표-MF'!V75</f>
        <v>0</v>
      </c>
      <c r="J173" s="75">
        <f>TRUNC(I173*D173,1)</f>
        <v>0</v>
      </c>
      <c r="K173" s="81">
        <f t="shared" si="25"/>
        <v>0</v>
      </c>
      <c r="L173" s="75">
        <f t="shared" si="25"/>
        <v>0</v>
      </c>
      <c r="M173" s="14" t="s">
        <v>19</v>
      </c>
      <c r="N173" s="69" t="s">
        <v>947</v>
      </c>
      <c r="O173" s="69" t="s">
        <v>1078</v>
      </c>
      <c r="P173" s="69" t="s">
        <v>185</v>
      </c>
      <c r="Q173" s="69" t="s">
        <v>185</v>
      </c>
      <c r="R173" s="69" t="s">
        <v>186</v>
      </c>
      <c r="S173" s="70"/>
      <c r="T173" s="70"/>
      <c r="U173" s="70"/>
      <c r="V173" s="70">
        <v>1</v>
      </c>
      <c r="W173" s="70"/>
      <c r="X173" s="70"/>
      <c r="Y173" s="70"/>
      <c r="Z173" s="70"/>
      <c r="AA173" s="70"/>
      <c r="AB173" s="70"/>
      <c r="AC173" s="70"/>
      <c r="AD173" s="70"/>
      <c r="AE173" s="70"/>
      <c r="AF173" s="70"/>
      <c r="AG173" s="70"/>
      <c r="AH173" s="70"/>
      <c r="AI173" s="70"/>
      <c r="AJ173" s="70"/>
      <c r="AK173" s="70"/>
      <c r="AL173" s="70"/>
      <c r="AM173" s="70"/>
      <c r="AN173" s="70"/>
      <c r="AO173" s="70"/>
      <c r="AP173" s="70"/>
      <c r="AQ173" s="70"/>
      <c r="AR173" s="70"/>
      <c r="AS173" s="70"/>
      <c r="AT173" s="70"/>
      <c r="AU173" s="70"/>
      <c r="AV173" s="69" t="s">
        <v>19</v>
      </c>
      <c r="AW173" s="69" t="s">
        <v>1092</v>
      </c>
      <c r="AX173" s="69" t="s">
        <v>19</v>
      </c>
      <c r="AY173" s="69" t="s">
        <v>19</v>
      </c>
      <c r="AZ173" s="69" t="s">
        <v>19</v>
      </c>
    </row>
    <row r="174" spans="1:52" ht="30" customHeight="1">
      <c r="A174" s="14" t="s">
        <v>397</v>
      </c>
      <c r="B174" s="14" t="s">
        <v>243</v>
      </c>
      <c r="C174" s="14" t="s">
        <v>244</v>
      </c>
      <c r="D174" s="68"/>
      <c r="E174" s="81">
        <f>'단가대비표-MF'!O76</f>
        <v>0</v>
      </c>
      <c r="F174" s="75">
        <f>TRUNC(E174*D174,1)</f>
        <v>0</v>
      </c>
      <c r="G174" s="81">
        <f>'단가대비표-MF'!P76</f>
        <v>0</v>
      </c>
      <c r="H174" s="75">
        <f>TRUNC(G174*D174,1)</f>
        <v>0</v>
      </c>
      <c r="I174" s="81">
        <f>'단가대비표-MF'!V76</f>
        <v>0</v>
      </c>
      <c r="J174" s="75">
        <f>TRUNC(I174*D174,1)</f>
        <v>0</v>
      </c>
      <c r="K174" s="81">
        <f t="shared" si="25"/>
        <v>0</v>
      </c>
      <c r="L174" s="75">
        <f t="shared" si="25"/>
        <v>0</v>
      </c>
      <c r="M174" s="14" t="s">
        <v>19</v>
      </c>
      <c r="N174" s="69" t="s">
        <v>947</v>
      </c>
      <c r="O174" s="69" t="s">
        <v>1080</v>
      </c>
      <c r="P174" s="69" t="s">
        <v>185</v>
      </c>
      <c r="Q174" s="69" t="s">
        <v>185</v>
      </c>
      <c r="R174" s="69" t="s">
        <v>186</v>
      </c>
      <c r="S174" s="70"/>
      <c r="T174" s="70"/>
      <c r="U174" s="70"/>
      <c r="V174" s="70">
        <v>1</v>
      </c>
      <c r="W174" s="70"/>
      <c r="X174" s="70"/>
      <c r="Y174" s="70"/>
      <c r="Z174" s="70"/>
      <c r="AA174" s="70"/>
      <c r="AB174" s="70"/>
      <c r="AC174" s="70"/>
      <c r="AD174" s="70"/>
      <c r="AE174" s="70"/>
      <c r="AF174" s="70"/>
      <c r="AG174" s="70"/>
      <c r="AH174" s="70"/>
      <c r="AI174" s="70"/>
      <c r="AJ174" s="70"/>
      <c r="AK174" s="70"/>
      <c r="AL174" s="70"/>
      <c r="AM174" s="70"/>
      <c r="AN174" s="70"/>
      <c r="AO174" s="70"/>
      <c r="AP174" s="70"/>
      <c r="AQ174" s="70"/>
      <c r="AR174" s="70"/>
      <c r="AS174" s="70"/>
      <c r="AT174" s="70"/>
      <c r="AU174" s="70"/>
      <c r="AV174" s="69" t="s">
        <v>19</v>
      </c>
      <c r="AW174" s="69" t="s">
        <v>1093</v>
      </c>
      <c r="AX174" s="69" t="s">
        <v>19</v>
      </c>
      <c r="AY174" s="69" t="s">
        <v>19</v>
      </c>
      <c r="AZ174" s="69" t="s">
        <v>19</v>
      </c>
    </row>
    <row r="175" spans="1:52" ht="30" customHeight="1">
      <c r="A175" s="14" t="s">
        <v>246</v>
      </c>
      <c r="B175" s="14" t="s">
        <v>363</v>
      </c>
      <c r="C175" s="14" t="s">
        <v>192</v>
      </c>
      <c r="D175" s="68"/>
      <c r="E175" s="81">
        <f>TRUNC(SUMIF(V172:V175, RIGHTB(O175, 1), H172:H175)*U175, 2)</f>
        <v>0</v>
      </c>
      <c r="F175" s="75">
        <f>TRUNC(E175*D175,1)</f>
        <v>0</v>
      </c>
      <c r="G175" s="81">
        <v>0</v>
      </c>
      <c r="H175" s="75">
        <f>TRUNC(G175*D175,1)</f>
        <v>0</v>
      </c>
      <c r="I175" s="81">
        <v>0</v>
      </c>
      <c r="J175" s="75">
        <f>TRUNC(I175*D175,1)</f>
        <v>0</v>
      </c>
      <c r="K175" s="81">
        <f t="shared" si="25"/>
        <v>0</v>
      </c>
      <c r="L175" s="75">
        <f t="shared" si="25"/>
        <v>0</v>
      </c>
      <c r="M175" s="14" t="s">
        <v>19</v>
      </c>
      <c r="N175" s="69" t="s">
        <v>947</v>
      </c>
      <c r="O175" s="69" t="s">
        <v>809</v>
      </c>
      <c r="P175" s="69" t="s">
        <v>185</v>
      </c>
      <c r="Q175" s="69" t="s">
        <v>185</v>
      </c>
      <c r="R175" s="69" t="s">
        <v>185</v>
      </c>
      <c r="S175" s="70">
        <v>1</v>
      </c>
      <c r="T175" s="70">
        <v>0</v>
      </c>
      <c r="U175" s="70">
        <v>0.03</v>
      </c>
      <c r="V175" s="70"/>
      <c r="W175" s="70"/>
      <c r="X175" s="70"/>
      <c r="Y175" s="70"/>
      <c r="Z175" s="70"/>
      <c r="AA175" s="70"/>
      <c r="AB175" s="70"/>
      <c r="AC175" s="70"/>
      <c r="AD175" s="70"/>
      <c r="AE175" s="70"/>
      <c r="AF175" s="70"/>
      <c r="AG175" s="70"/>
      <c r="AH175" s="70"/>
      <c r="AI175" s="70"/>
      <c r="AJ175" s="70"/>
      <c r="AK175" s="70"/>
      <c r="AL175" s="70"/>
      <c r="AM175" s="70"/>
      <c r="AN175" s="70"/>
      <c r="AO175" s="70"/>
      <c r="AP175" s="70"/>
      <c r="AQ175" s="70"/>
      <c r="AR175" s="70"/>
      <c r="AS175" s="70"/>
      <c r="AT175" s="70"/>
      <c r="AU175" s="70"/>
      <c r="AV175" s="69" t="s">
        <v>19</v>
      </c>
      <c r="AW175" s="69" t="s">
        <v>1094</v>
      </c>
      <c r="AX175" s="69" t="s">
        <v>19</v>
      </c>
      <c r="AY175" s="69" t="s">
        <v>19</v>
      </c>
      <c r="AZ175" s="69" t="s">
        <v>19</v>
      </c>
    </row>
    <row r="176" spans="1:52" ht="30" customHeight="1">
      <c r="A176" s="14" t="s">
        <v>364</v>
      </c>
      <c r="B176" s="14" t="s">
        <v>19</v>
      </c>
      <c r="C176" s="14" t="s">
        <v>19</v>
      </c>
      <c r="D176" s="68"/>
      <c r="E176" s="81"/>
      <c r="F176" s="75">
        <f>TRUNC(SUMIF(N172:N175, N171, F172:F175),0)</f>
        <v>0</v>
      </c>
      <c r="G176" s="81"/>
      <c r="H176" s="75">
        <f>TRUNC(SUMIF(N172:N175, N171, H172:H175),0)</f>
        <v>0</v>
      </c>
      <c r="I176" s="81"/>
      <c r="J176" s="75">
        <f>TRUNC(SUMIF(N172:N175, N171, J172:J175),0)</f>
        <v>0</v>
      </c>
      <c r="K176" s="81"/>
      <c r="L176" s="75">
        <f>F176+H176+J176</f>
        <v>0</v>
      </c>
      <c r="M176" s="14" t="s">
        <v>19</v>
      </c>
      <c r="N176" s="69" t="s">
        <v>248</v>
      </c>
      <c r="O176" s="69" t="s">
        <v>248</v>
      </c>
      <c r="P176" s="69" t="s">
        <v>19</v>
      </c>
      <c r="Q176" s="69" t="s">
        <v>19</v>
      </c>
      <c r="R176" s="69" t="s">
        <v>19</v>
      </c>
      <c r="S176" s="70"/>
      <c r="T176" s="70"/>
      <c r="U176" s="70"/>
      <c r="V176" s="70"/>
      <c r="W176" s="70"/>
      <c r="X176" s="70"/>
      <c r="Y176" s="70"/>
      <c r="Z176" s="70"/>
      <c r="AA176" s="70"/>
      <c r="AB176" s="70"/>
      <c r="AC176" s="70"/>
      <c r="AD176" s="70"/>
      <c r="AE176" s="70"/>
      <c r="AF176" s="70"/>
      <c r="AG176" s="70"/>
      <c r="AH176" s="70"/>
      <c r="AI176" s="70"/>
      <c r="AJ176" s="70"/>
      <c r="AK176" s="70"/>
      <c r="AL176" s="70"/>
      <c r="AM176" s="70"/>
      <c r="AN176" s="70"/>
      <c r="AO176" s="70"/>
      <c r="AP176" s="70"/>
      <c r="AQ176" s="70"/>
      <c r="AR176" s="70"/>
      <c r="AS176" s="70"/>
      <c r="AT176" s="70"/>
      <c r="AU176" s="70"/>
      <c r="AV176" s="69" t="s">
        <v>19</v>
      </c>
      <c r="AW176" s="69" t="s">
        <v>19</v>
      </c>
      <c r="AX176" s="69" t="s">
        <v>19</v>
      </c>
      <c r="AY176" s="69" t="s">
        <v>19</v>
      </c>
      <c r="AZ176" s="69" t="s">
        <v>19</v>
      </c>
    </row>
    <row r="177" spans="1:52" ht="30" customHeight="1">
      <c r="A177" s="68"/>
      <c r="B177" s="68"/>
      <c r="C177" s="68"/>
      <c r="D177" s="68"/>
      <c r="E177" s="81"/>
      <c r="F177" s="75"/>
      <c r="G177" s="81"/>
      <c r="H177" s="75"/>
      <c r="I177" s="81"/>
      <c r="J177" s="75"/>
      <c r="K177" s="81"/>
      <c r="L177" s="75"/>
      <c r="M177" s="68"/>
    </row>
    <row r="178" spans="1:52" ht="30" customHeight="1">
      <c r="A178" s="76" t="s">
        <v>779</v>
      </c>
      <c r="B178" s="77"/>
      <c r="C178" s="77"/>
      <c r="D178" s="77"/>
      <c r="E178" s="78"/>
      <c r="F178" s="79"/>
      <c r="G178" s="78"/>
      <c r="H178" s="79"/>
      <c r="I178" s="78"/>
      <c r="J178" s="79"/>
      <c r="K178" s="78"/>
      <c r="L178" s="79"/>
      <c r="M178" s="80"/>
      <c r="N178" s="135" t="s">
        <v>949</v>
      </c>
    </row>
    <row r="179" spans="1:52" ht="30" customHeight="1">
      <c r="A179" s="14" t="s">
        <v>395</v>
      </c>
      <c r="B179" s="14" t="s">
        <v>243</v>
      </c>
      <c r="C179" s="14" t="s">
        <v>244</v>
      </c>
      <c r="D179" s="68"/>
      <c r="E179" s="81">
        <f>'단가대비표-MF'!O70</f>
        <v>0</v>
      </c>
      <c r="F179" s="75">
        <f>TRUNC(E179*D179,1)</f>
        <v>0</v>
      </c>
      <c r="G179" s="81">
        <f>'단가대비표-MF'!P70</f>
        <v>0</v>
      </c>
      <c r="H179" s="75">
        <f>TRUNC(G179*D179,1)</f>
        <v>0</v>
      </c>
      <c r="I179" s="81">
        <f>'단가대비표-MF'!V70</f>
        <v>0</v>
      </c>
      <c r="J179" s="75">
        <f>TRUNC(I179*D179,1)</f>
        <v>0</v>
      </c>
      <c r="K179" s="81">
        <f t="shared" ref="K179:L182" si="26">TRUNC(E179+G179+I179,1)</f>
        <v>0</v>
      </c>
      <c r="L179" s="75">
        <f t="shared" si="26"/>
        <v>0</v>
      </c>
      <c r="M179" s="14" t="s">
        <v>19</v>
      </c>
      <c r="N179" s="69" t="s">
        <v>949</v>
      </c>
      <c r="O179" s="69" t="s">
        <v>1076</v>
      </c>
      <c r="P179" s="69" t="s">
        <v>185</v>
      </c>
      <c r="Q179" s="69" t="s">
        <v>185</v>
      </c>
      <c r="R179" s="69" t="s">
        <v>186</v>
      </c>
      <c r="S179" s="70"/>
      <c r="T179" s="70"/>
      <c r="U179" s="70"/>
      <c r="V179" s="70">
        <v>1</v>
      </c>
      <c r="W179" s="70"/>
      <c r="X179" s="70"/>
      <c r="Y179" s="70"/>
      <c r="Z179" s="70"/>
      <c r="AA179" s="70"/>
      <c r="AB179" s="70"/>
      <c r="AC179" s="70"/>
      <c r="AD179" s="70"/>
      <c r="AE179" s="70"/>
      <c r="AF179" s="70"/>
      <c r="AG179" s="70"/>
      <c r="AH179" s="70"/>
      <c r="AI179" s="70"/>
      <c r="AJ179" s="70"/>
      <c r="AK179" s="70"/>
      <c r="AL179" s="70"/>
      <c r="AM179" s="70"/>
      <c r="AN179" s="70"/>
      <c r="AO179" s="70"/>
      <c r="AP179" s="70"/>
      <c r="AQ179" s="70"/>
      <c r="AR179" s="70"/>
      <c r="AS179" s="70"/>
      <c r="AT179" s="70"/>
      <c r="AU179" s="70"/>
      <c r="AV179" s="69" t="s">
        <v>19</v>
      </c>
      <c r="AW179" s="69" t="s">
        <v>1095</v>
      </c>
      <c r="AX179" s="69" t="s">
        <v>19</v>
      </c>
      <c r="AY179" s="69" t="s">
        <v>19</v>
      </c>
      <c r="AZ179" s="69" t="s">
        <v>19</v>
      </c>
    </row>
    <row r="180" spans="1:52" ht="30" customHeight="1">
      <c r="A180" s="14" t="s">
        <v>396</v>
      </c>
      <c r="B180" s="14" t="s">
        <v>243</v>
      </c>
      <c r="C180" s="14" t="s">
        <v>244</v>
      </c>
      <c r="D180" s="68"/>
      <c r="E180" s="81">
        <f>'단가대비표-MF'!O75</f>
        <v>0</v>
      </c>
      <c r="F180" s="75">
        <f>TRUNC(E180*D180,1)</f>
        <v>0</v>
      </c>
      <c r="G180" s="81">
        <f>'단가대비표-MF'!P75</f>
        <v>0</v>
      </c>
      <c r="H180" s="75">
        <f>TRUNC(G180*D180,1)</f>
        <v>0</v>
      </c>
      <c r="I180" s="81">
        <f>'단가대비표-MF'!V75</f>
        <v>0</v>
      </c>
      <c r="J180" s="75">
        <f>TRUNC(I180*D180,1)</f>
        <v>0</v>
      </c>
      <c r="K180" s="81">
        <f t="shared" si="26"/>
        <v>0</v>
      </c>
      <c r="L180" s="75">
        <f t="shared" si="26"/>
        <v>0</v>
      </c>
      <c r="M180" s="14" t="s">
        <v>19</v>
      </c>
      <c r="N180" s="69" t="s">
        <v>949</v>
      </c>
      <c r="O180" s="69" t="s">
        <v>1078</v>
      </c>
      <c r="P180" s="69" t="s">
        <v>185</v>
      </c>
      <c r="Q180" s="69" t="s">
        <v>185</v>
      </c>
      <c r="R180" s="69" t="s">
        <v>186</v>
      </c>
      <c r="S180" s="70"/>
      <c r="T180" s="70"/>
      <c r="U180" s="70"/>
      <c r="V180" s="70">
        <v>1</v>
      </c>
      <c r="W180" s="70"/>
      <c r="X180" s="70"/>
      <c r="Y180" s="70"/>
      <c r="Z180" s="70"/>
      <c r="AA180" s="70"/>
      <c r="AB180" s="70"/>
      <c r="AC180" s="70"/>
      <c r="AD180" s="70"/>
      <c r="AE180" s="70"/>
      <c r="AF180" s="70"/>
      <c r="AG180" s="70"/>
      <c r="AH180" s="70"/>
      <c r="AI180" s="70"/>
      <c r="AJ180" s="70"/>
      <c r="AK180" s="70"/>
      <c r="AL180" s="70"/>
      <c r="AM180" s="70"/>
      <c r="AN180" s="70"/>
      <c r="AO180" s="70"/>
      <c r="AP180" s="70"/>
      <c r="AQ180" s="70"/>
      <c r="AR180" s="70"/>
      <c r="AS180" s="70"/>
      <c r="AT180" s="70"/>
      <c r="AU180" s="70"/>
      <c r="AV180" s="69" t="s">
        <v>19</v>
      </c>
      <c r="AW180" s="69" t="s">
        <v>1096</v>
      </c>
      <c r="AX180" s="69" t="s">
        <v>19</v>
      </c>
      <c r="AY180" s="69" t="s">
        <v>19</v>
      </c>
      <c r="AZ180" s="69" t="s">
        <v>19</v>
      </c>
    </row>
    <row r="181" spans="1:52" ht="30" customHeight="1">
      <c r="A181" s="14" t="s">
        <v>397</v>
      </c>
      <c r="B181" s="14" t="s">
        <v>243</v>
      </c>
      <c r="C181" s="14" t="s">
        <v>244</v>
      </c>
      <c r="D181" s="68"/>
      <c r="E181" s="81">
        <f>'단가대비표-MF'!O76</f>
        <v>0</v>
      </c>
      <c r="F181" s="75">
        <f>TRUNC(E181*D181,1)</f>
        <v>0</v>
      </c>
      <c r="G181" s="81">
        <f>'단가대비표-MF'!P76</f>
        <v>0</v>
      </c>
      <c r="H181" s="75">
        <f>TRUNC(G181*D181,1)</f>
        <v>0</v>
      </c>
      <c r="I181" s="81">
        <f>'단가대비표-MF'!V76</f>
        <v>0</v>
      </c>
      <c r="J181" s="75">
        <f>TRUNC(I181*D181,1)</f>
        <v>0</v>
      </c>
      <c r="K181" s="81">
        <f t="shared" si="26"/>
        <v>0</v>
      </c>
      <c r="L181" s="75">
        <f t="shared" si="26"/>
        <v>0</v>
      </c>
      <c r="M181" s="14" t="s">
        <v>19</v>
      </c>
      <c r="N181" s="69" t="s">
        <v>949</v>
      </c>
      <c r="O181" s="69" t="s">
        <v>1080</v>
      </c>
      <c r="P181" s="69" t="s">
        <v>185</v>
      </c>
      <c r="Q181" s="69" t="s">
        <v>185</v>
      </c>
      <c r="R181" s="69" t="s">
        <v>186</v>
      </c>
      <c r="S181" s="70"/>
      <c r="T181" s="70"/>
      <c r="U181" s="70"/>
      <c r="V181" s="70">
        <v>1</v>
      </c>
      <c r="W181" s="70"/>
      <c r="X181" s="70"/>
      <c r="Y181" s="70"/>
      <c r="Z181" s="70"/>
      <c r="AA181" s="70"/>
      <c r="AB181" s="70"/>
      <c r="AC181" s="70"/>
      <c r="AD181" s="70"/>
      <c r="AE181" s="70"/>
      <c r="AF181" s="70"/>
      <c r="AG181" s="70"/>
      <c r="AH181" s="70"/>
      <c r="AI181" s="70"/>
      <c r="AJ181" s="70"/>
      <c r="AK181" s="70"/>
      <c r="AL181" s="70"/>
      <c r="AM181" s="70"/>
      <c r="AN181" s="70"/>
      <c r="AO181" s="70"/>
      <c r="AP181" s="70"/>
      <c r="AQ181" s="70"/>
      <c r="AR181" s="70"/>
      <c r="AS181" s="70"/>
      <c r="AT181" s="70"/>
      <c r="AU181" s="70"/>
      <c r="AV181" s="69" t="s">
        <v>19</v>
      </c>
      <c r="AW181" s="69" t="s">
        <v>1097</v>
      </c>
      <c r="AX181" s="69" t="s">
        <v>19</v>
      </c>
      <c r="AY181" s="69" t="s">
        <v>19</v>
      </c>
      <c r="AZ181" s="69" t="s">
        <v>19</v>
      </c>
    </row>
    <row r="182" spans="1:52" ht="30" customHeight="1">
      <c r="A182" s="14" t="s">
        <v>246</v>
      </c>
      <c r="B182" s="14" t="s">
        <v>363</v>
      </c>
      <c r="C182" s="14" t="s">
        <v>192</v>
      </c>
      <c r="D182" s="68"/>
      <c r="E182" s="81">
        <f>TRUNC(SUMIF(V179:V182, RIGHTB(O182, 1), H179:H182)*U182, 2)</f>
        <v>0</v>
      </c>
      <c r="F182" s="75">
        <f>TRUNC(E182*D182,1)</f>
        <v>0</v>
      </c>
      <c r="G182" s="81">
        <v>0</v>
      </c>
      <c r="H182" s="75">
        <f>TRUNC(G182*D182,1)</f>
        <v>0</v>
      </c>
      <c r="I182" s="81">
        <v>0</v>
      </c>
      <c r="J182" s="75">
        <f>TRUNC(I182*D182,1)</f>
        <v>0</v>
      </c>
      <c r="K182" s="81">
        <f t="shared" si="26"/>
        <v>0</v>
      </c>
      <c r="L182" s="75">
        <f t="shared" si="26"/>
        <v>0</v>
      </c>
      <c r="M182" s="14" t="s">
        <v>19</v>
      </c>
      <c r="N182" s="69" t="s">
        <v>949</v>
      </c>
      <c r="O182" s="69" t="s">
        <v>809</v>
      </c>
      <c r="P182" s="69" t="s">
        <v>185</v>
      </c>
      <c r="Q182" s="69" t="s">
        <v>185</v>
      </c>
      <c r="R182" s="69" t="s">
        <v>185</v>
      </c>
      <c r="S182" s="70">
        <v>1</v>
      </c>
      <c r="T182" s="70">
        <v>0</v>
      </c>
      <c r="U182" s="70">
        <v>0.03</v>
      </c>
      <c r="V182" s="70"/>
      <c r="W182" s="70"/>
      <c r="X182" s="70"/>
      <c r="Y182" s="70"/>
      <c r="Z182" s="70"/>
      <c r="AA182" s="70"/>
      <c r="AB182" s="70"/>
      <c r="AC182" s="70"/>
      <c r="AD182" s="70"/>
      <c r="AE182" s="70"/>
      <c r="AF182" s="70"/>
      <c r="AG182" s="70"/>
      <c r="AH182" s="70"/>
      <c r="AI182" s="70"/>
      <c r="AJ182" s="70"/>
      <c r="AK182" s="70"/>
      <c r="AL182" s="70"/>
      <c r="AM182" s="70"/>
      <c r="AN182" s="70"/>
      <c r="AO182" s="70"/>
      <c r="AP182" s="70"/>
      <c r="AQ182" s="70"/>
      <c r="AR182" s="70"/>
      <c r="AS182" s="70"/>
      <c r="AT182" s="70"/>
      <c r="AU182" s="70"/>
      <c r="AV182" s="69" t="s">
        <v>19</v>
      </c>
      <c r="AW182" s="69" t="s">
        <v>1098</v>
      </c>
      <c r="AX182" s="69" t="s">
        <v>19</v>
      </c>
      <c r="AY182" s="69" t="s">
        <v>19</v>
      </c>
      <c r="AZ182" s="69" t="s">
        <v>19</v>
      </c>
    </row>
    <row r="183" spans="1:52" ht="30" customHeight="1">
      <c r="A183" s="14" t="s">
        <v>364</v>
      </c>
      <c r="B183" s="14" t="s">
        <v>19</v>
      </c>
      <c r="C183" s="14" t="s">
        <v>19</v>
      </c>
      <c r="D183" s="68"/>
      <c r="E183" s="81"/>
      <c r="F183" s="75">
        <f>TRUNC(SUMIF(N179:N182, N178, F179:F182),0)</f>
        <v>0</v>
      </c>
      <c r="G183" s="81"/>
      <c r="H183" s="75">
        <f>TRUNC(SUMIF(N179:N182, N178, H179:H182),0)</f>
        <v>0</v>
      </c>
      <c r="I183" s="81"/>
      <c r="J183" s="75">
        <f>TRUNC(SUMIF(N179:N182, N178, J179:J182),0)</f>
        <v>0</v>
      </c>
      <c r="K183" s="81"/>
      <c r="L183" s="75">
        <f>F183+H183+J183</f>
        <v>0</v>
      </c>
      <c r="M183" s="14" t="s">
        <v>19</v>
      </c>
      <c r="N183" s="69" t="s">
        <v>248</v>
      </c>
      <c r="O183" s="69" t="s">
        <v>248</v>
      </c>
      <c r="P183" s="69" t="s">
        <v>19</v>
      </c>
      <c r="Q183" s="69" t="s">
        <v>19</v>
      </c>
      <c r="R183" s="69" t="s">
        <v>19</v>
      </c>
      <c r="S183" s="70"/>
      <c r="T183" s="70"/>
      <c r="U183" s="70"/>
      <c r="V183" s="70"/>
      <c r="W183" s="70"/>
      <c r="X183" s="70"/>
      <c r="Y183" s="70"/>
      <c r="Z183" s="70"/>
      <c r="AA183" s="70"/>
      <c r="AB183" s="70"/>
      <c r="AC183" s="70"/>
      <c r="AD183" s="70"/>
      <c r="AE183" s="70"/>
      <c r="AF183" s="70"/>
      <c r="AG183" s="70"/>
      <c r="AH183" s="70"/>
      <c r="AI183" s="70"/>
      <c r="AJ183" s="70"/>
      <c r="AK183" s="70"/>
      <c r="AL183" s="70"/>
      <c r="AM183" s="70"/>
      <c r="AN183" s="70"/>
      <c r="AO183" s="70"/>
      <c r="AP183" s="70"/>
      <c r="AQ183" s="70"/>
      <c r="AR183" s="70"/>
      <c r="AS183" s="70"/>
      <c r="AT183" s="70"/>
      <c r="AU183" s="70"/>
      <c r="AV183" s="69" t="s">
        <v>19</v>
      </c>
      <c r="AW183" s="69" t="s">
        <v>19</v>
      </c>
      <c r="AX183" s="69" t="s">
        <v>19</v>
      </c>
      <c r="AY183" s="69" t="s">
        <v>19</v>
      </c>
      <c r="AZ183" s="69" t="s">
        <v>19</v>
      </c>
    </row>
    <row r="184" spans="1:52" ht="30" customHeight="1">
      <c r="A184" s="68"/>
      <c r="B184" s="68"/>
      <c r="C184" s="68"/>
      <c r="D184" s="68"/>
      <c r="E184" s="81"/>
      <c r="F184" s="75"/>
      <c r="G184" s="81"/>
      <c r="H184" s="75"/>
      <c r="I184" s="81"/>
      <c r="J184" s="75"/>
      <c r="K184" s="81"/>
      <c r="L184" s="75"/>
      <c r="M184" s="68"/>
    </row>
    <row r="185" spans="1:52" ht="30" customHeight="1">
      <c r="A185" s="76" t="s">
        <v>780</v>
      </c>
      <c r="B185" s="77"/>
      <c r="C185" s="77"/>
      <c r="D185" s="77"/>
      <c r="E185" s="78"/>
      <c r="F185" s="79"/>
      <c r="G185" s="78"/>
      <c r="H185" s="79"/>
      <c r="I185" s="78"/>
      <c r="J185" s="79"/>
      <c r="K185" s="78"/>
      <c r="L185" s="79"/>
      <c r="M185" s="80"/>
      <c r="N185" s="135" t="s">
        <v>951</v>
      </c>
    </row>
    <row r="186" spans="1:52" ht="30" customHeight="1">
      <c r="A186" s="14" t="s">
        <v>242</v>
      </c>
      <c r="B186" s="14" t="s">
        <v>243</v>
      </c>
      <c r="C186" s="14" t="s">
        <v>244</v>
      </c>
      <c r="D186" s="68"/>
      <c r="E186" s="81">
        <f>'단가대비표-MF'!O69</f>
        <v>0</v>
      </c>
      <c r="F186" s="75">
        <f>TRUNC(E186*D186,1)</f>
        <v>0</v>
      </c>
      <c r="G186" s="81">
        <f>'단가대비표-MF'!P69</f>
        <v>0</v>
      </c>
      <c r="H186" s="75">
        <f>TRUNC(G186*D186,1)</f>
        <v>0</v>
      </c>
      <c r="I186" s="81">
        <f>'단가대비표-MF'!V69</f>
        <v>0</v>
      </c>
      <c r="J186" s="75">
        <f>TRUNC(I186*D186,1)</f>
        <v>0</v>
      </c>
      <c r="K186" s="81">
        <f>TRUNC(E186+G186+I186,1)</f>
        <v>0</v>
      </c>
      <c r="L186" s="75">
        <f>TRUNC(F186+H186+J186,1)</f>
        <v>0</v>
      </c>
      <c r="M186" s="14" t="s">
        <v>19</v>
      </c>
      <c r="N186" s="69" t="s">
        <v>951</v>
      </c>
      <c r="O186" s="69" t="s">
        <v>805</v>
      </c>
      <c r="P186" s="69" t="s">
        <v>185</v>
      </c>
      <c r="Q186" s="69" t="s">
        <v>185</v>
      </c>
      <c r="R186" s="69" t="s">
        <v>186</v>
      </c>
      <c r="S186" s="70"/>
      <c r="T186" s="70"/>
      <c r="U186" s="70"/>
      <c r="V186" s="70">
        <v>1</v>
      </c>
      <c r="W186" s="70"/>
      <c r="X186" s="70"/>
      <c r="Y186" s="70"/>
      <c r="Z186" s="70"/>
      <c r="AA186" s="70"/>
      <c r="AB186" s="70"/>
      <c r="AC186" s="70"/>
      <c r="AD186" s="70"/>
      <c r="AE186" s="70"/>
      <c r="AF186" s="70"/>
      <c r="AG186" s="70"/>
      <c r="AH186" s="70"/>
      <c r="AI186" s="70"/>
      <c r="AJ186" s="70"/>
      <c r="AK186" s="70"/>
      <c r="AL186" s="70"/>
      <c r="AM186" s="70"/>
      <c r="AN186" s="70"/>
      <c r="AO186" s="70"/>
      <c r="AP186" s="70"/>
      <c r="AQ186" s="70"/>
      <c r="AR186" s="70"/>
      <c r="AS186" s="70"/>
      <c r="AT186" s="70"/>
      <c r="AU186" s="70"/>
      <c r="AV186" s="69" t="s">
        <v>19</v>
      </c>
      <c r="AW186" s="69" t="s">
        <v>1099</v>
      </c>
      <c r="AX186" s="69" t="s">
        <v>19</v>
      </c>
      <c r="AY186" s="69" t="s">
        <v>19</v>
      </c>
      <c r="AZ186" s="69" t="s">
        <v>19</v>
      </c>
    </row>
    <row r="187" spans="1:52" ht="30" customHeight="1">
      <c r="A187" s="14" t="s">
        <v>246</v>
      </c>
      <c r="B187" s="14" t="s">
        <v>363</v>
      </c>
      <c r="C187" s="14" t="s">
        <v>192</v>
      </c>
      <c r="D187" s="68"/>
      <c r="E187" s="81">
        <f>TRUNC(SUMIF(V186:V187, RIGHTB(O187, 1), H186:H187)*U187, 2)</f>
        <v>0</v>
      </c>
      <c r="F187" s="75">
        <f>TRUNC(E187*D187,1)</f>
        <v>0</v>
      </c>
      <c r="G187" s="81">
        <v>0</v>
      </c>
      <c r="H187" s="75">
        <f>TRUNC(G187*D187,1)</f>
        <v>0</v>
      </c>
      <c r="I187" s="81">
        <v>0</v>
      </c>
      <c r="J187" s="75">
        <f>TRUNC(I187*D187,1)</f>
        <v>0</v>
      </c>
      <c r="K187" s="81">
        <f>TRUNC(E187+G187+I187,1)</f>
        <v>0</v>
      </c>
      <c r="L187" s="75">
        <f>TRUNC(F187+H187+J187,1)</f>
        <v>0</v>
      </c>
      <c r="M187" s="14" t="s">
        <v>19</v>
      </c>
      <c r="N187" s="69" t="s">
        <v>951</v>
      </c>
      <c r="O187" s="69" t="s">
        <v>809</v>
      </c>
      <c r="P187" s="69" t="s">
        <v>185</v>
      </c>
      <c r="Q187" s="69" t="s">
        <v>185</v>
      </c>
      <c r="R187" s="69" t="s">
        <v>185</v>
      </c>
      <c r="S187" s="70">
        <v>1</v>
      </c>
      <c r="T187" s="70">
        <v>0</v>
      </c>
      <c r="U187" s="70">
        <v>0.03</v>
      </c>
      <c r="V187" s="70"/>
      <c r="W187" s="70"/>
      <c r="X187" s="70"/>
      <c r="Y187" s="70"/>
      <c r="Z187" s="70"/>
      <c r="AA187" s="70"/>
      <c r="AB187" s="70"/>
      <c r="AC187" s="70"/>
      <c r="AD187" s="70"/>
      <c r="AE187" s="70"/>
      <c r="AF187" s="70"/>
      <c r="AG187" s="70"/>
      <c r="AH187" s="70"/>
      <c r="AI187" s="70"/>
      <c r="AJ187" s="70"/>
      <c r="AK187" s="70"/>
      <c r="AL187" s="70"/>
      <c r="AM187" s="70"/>
      <c r="AN187" s="70"/>
      <c r="AO187" s="70"/>
      <c r="AP187" s="70"/>
      <c r="AQ187" s="70"/>
      <c r="AR187" s="70"/>
      <c r="AS187" s="70"/>
      <c r="AT187" s="70"/>
      <c r="AU187" s="70"/>
      <c r="AV187" s="69" t="s">
        <v>19</v>
      </c>
      <c r="AW187" s="69" t="s">
        <v>1100</v>
      </c>
      <c r="AX187" s="69" t="s">
        <v>19</v>
      </c>
      <c r="AY187" s="69" t="s">
        <v>19</v>
      </c>
      <c r="AZ187" s="69" t="s">
        <v>19</v>
      </c>
    </row>
    <row r="188" spans="1:52" ht="30" customHeight="1">
      <c r="A188" s="14" t="s">
        <v>364</v>
      </c>
      <c r="B188" s="14" t="s">
        <v>19</v>
      </c>
      <c r="C188" s="14" t="s">
        <v>19</v>
      </c>
      <c r="D188" s="68"/>
      <c r="E188" s="81"/>
      <c r="F188" s="75">
        <f>TRUNC(SUMIF(N186:N187, N185, F186:F187),0)</f>
        <v>0</v>
      </c>
      <c r="G188" s="81"/>
      <c r="H188" s="75">
        <f>TRUNC(SUMIF(N186:N187, N185, H186:H187),0)</f>
        <v>0</v>
      </c>
      <c r="I188" s="81"/>
      <c r="J188" s="75">
        <f>TRUNC(SUMIF(N186:N187, N185, J186:J187),0)</f>
        <v>0</v>
      </c>
      <c r="K188" s="81"/>
      <c r="L188" s="75">
        <f>F188+H188+J188</f>
        <v>0</v>
      </c>
      <c r="M188" s="14" t="s">
        <v>19</v>
      </c>
      <c r="N188" s="69" t="s">
        <v>248</v>
      </c>
      <c r="O188" s="69" t="s">
        <v>248</v>
      </c>
      <c r="P188" s="69" t="s">
        <v>19</v>
      </c>
      <c r="Q188" s="69" t="s">
        <v>19</v>
      </c>
      <c r="R188" s="69" t="s">
        <v>19</v>
      </c>
      <c r="S188" s="70"/>
      <c r="T188" s="70"/>
      <c r="U188" s="70"/>
      <c r="V188" s="70"/>
      <c r="W188" s="70"/>
      <c r="X188" s="70"/>
      <c r="Y188" s="70"/>
      <c r="Z188" s="70"/>
      <c r="AA188" s="70"/>
      <c r="AB188" s="70"/>
      <c r="AC188" s="70"/>
      <c r="AD188" s="70"/>
      <c r="AE188" s="70"/>
      <c r="AF188" s="70"/>
      <c r="AG188" s="70"/>
      <c r="AH188" s="70"/>
      <c r="AI188" s="70"/>
      <c r="AJ188" s="70"/>
      <c r="AK188" s="70"/>
      <c r="AL188" s="70"/>
      <c r="AM188" s="70"/>
      <c r="AN188" s="70"/>
      <c r="AO188" s="70"/>
      <c r="AP188" s="70"/>
      <c r="AQ188" s="70"/>
      <c r="AR188" s="70"/>
      <c r="AS188" s="70"/>
      <c r="AT188" s="70"/>
      <c r="AU188" s="70"/>
      <c r="AV188" s="69" t="s">
        <v>19</v>
      </c>
      <c r="AW188" s="69" t="s">
        <v>19</v>
      </c>
      <c r="AX188" s="69" t="s">
        <v>19</v>
      </c>
      <c r="AY188" s="69" t="s">
        <v>19</v>
      </c>
      <c r="AZ188" s="69" t="s">
        <v>19</v>
      </c>
    </row>
    <row r="189" spans="1:52" ht="30" customHeight="1">
      <c r="A189" s="68"/>
      <c r="B189" s="68"/>
      <c r="C189" s="68"/>
      <c r="D189" s="68"/>
      <c r="E189" s="81"/>
      <c r="F189" s="75"/>
      <c r="G189" s="81"/>
      <c r="H189" s="75"/>
      <c r="I189" s="81"/>
      <c r="J189" s="75"/>
      <c r="K189" s="81"/>
      <c r="L189" s="75"/>
      <c r="M189" s="68"/>
    </row>
    <row r="190" spans="1:52" ht="30" customHeight="1">
      <c r="A190" s="76" t="s">
        <v>781</v>
      </c>
      <c r="B190" s="77"/>
      <c r="C190" s="77"/>
      <c r="D190" s="77"/>
      <c r="E190" s="78"/>
      <c r="F190" s="79"/>
      <c r="G190" s="78"/>
      <c r="H190" s="79"/>
      <c r="I190" s="78"/>
      <c r="J190" s="79"/>
      <c r="K190" s="78"/>
      <c r="L190" s="79"/>
      <c r="M190" s="80"/>
      <c r="N190" s="135" t="s">
        <v>953</v>
      </c>
    </row>
    <row r="191" spans="1:52" ht="30" customHeight="1">
      <c r="A191" s="14" t="s">
        <v>245</v>
      </c>
      <c r="B191" s="14" t="s">
        <v>243</v>
      </c>
      <c r="C191" s="14" t="s">
        <v>244</v>
      </c>
      <c r="D191" s="68"/>
      <c r="E191" s="81">
        <f>'단가대비표-MF'!O73</f>
        <v>0</v>
      </c>
      <c r="F191" s="75">
        <f>TRUNC(E191*D191,1)</f>
        <v>0</v>
      </c>
      <c r="G191" s="81">
        <f>'단가대비표-MF'!P73</f>
        <v>0</v>
      </c>
      <c r="H191" s="75">
        <f>TRUNC(G191*D191,1)</f>
        <v>0</v>
      </c>
      <c r="I191" s="81">
        <f>'단가대비표-MF'!V73</f>
        <v>0</v>
      </c>
      <c r="J191" s="75">
        <f>TRUNC(I191*D191,1)</f>
        <v>0</v>
      </c>
      <c r="K191" s="81">
        <f>TRUNC(E191+G191+I191,1)</f>
        <v>0</v>
      </c>
      <c r="L191" s="75">
        <f>TRUNC(F191+H191+J191,1)</f>
        <v>0</v>
      </c>
      <c r="M191" s="14" t="s">
        <v>19</v>
      </c>
      <c r="N191" s="69" t="s">
        <v>953</v>
      </c>
      <c r="O191" s="69" t="s">
        <v>807</v>
      </c>
      <c r="P191" s="69" t="s">
        <v>185</v>
      </c>
      <c r="Q191" s="69" t="s">
        <v>185</v>
      </c>
      <c r="R191" s="69" t="s">
        <v>186</v>
      </c>
      <c r="S191" s="70"/>
      <c r="T191" s="70"/>
      <c r="U191" s="70"/>
      <c r="V191" s="70">
        <v>1</v>
      </c>
      <c r="W191" s="70"/>
      <c r="X191" s="70"/>
      <c r="Y191" s="70"/>
      <c r="Z191" s="70"/>
      <c r="AA191" s="70"/>
      <c r="AB191" s="70"/>
      <c r="AC191" s="70"/>
      <c r="AD191" s="70"/>
      <c r="AE191" s="70"/>
      <c r="AF191" s="70"/>
      <c r="AG191" s="70"/>
      <c r="AH191" s="70"/>
      <c r="AI191" s="70"/>
      <c r="AJ191" s="70"/>
      <c r="AK191" s="70"/>
      <c r="AL191" s="70"/>
      <c r="AM191" s="70"/>
      <c r="AN191" s="70"/>
      <c r="AO191" s="70"/>
      <c r="AP191" s="70"/>
      <c r="AQ191" s="70"/>
      <c r="AR191" s="70"/>
      <c r="AS191" s="70"/>
      <c r="AT191" s="70"/>
      <c r="AU191" s="70"/>
      <c r="AV191" s="69" t="s">
        <v>19</v>
      </c>
      <c r="AW191" s="69" t="s">
        <v>1101</v>
      </c>
      <c r="AX191" s="69" t="s">
        <v>19</v>
      </c>
      <c r="AY191" s="69" t="s">
        <v>19</v>
      </c>
      <c r="AZ191" s="69" t="s">
        <v>19</v>
      </c>
    </row>
    <row r="192" spans="1:52" ht="30" customHeight="1">
      <c r="A192" s="14" t="s">
        <v>246</v>
      </c>
      <c r="B192" s="14" t="s">
        <v>363</v>
      </c>
      <c r="C192" s="14" t="s">
        <v>192</v>
      </c>
      <c r="D192" s="68"/>
      <c r="E192" s="81">
        <f>TRUNC(SUMIF(V191:V192, RIGHTB(O192, 1), H191:H192)*U192, 2)</f>
        <v>0</v>
      </c>
      <c r="F192" s="75">
        <f>TRUNC(E192*D192,1)</f>
        <v>0</v>
      </c>
      <c r="G192" s="81">
        <v>0</v>
      </c>
      <c r="H192" s="75">
        <f>TRUNC(G192*D192,1)</f>
        <v>0</v>
      </c>
      <c r="I192" s="81">
        <v>0</v>
      </c>
      <c r="J192" s="75">
        <f>TRUNC(I192*D192,1)</f>
        <v>0</v>
      </c>
      <c r="K192" s="81">
        <f>TRUNC(E192+G192+I192,1)</f>
        <v>0</v>
      </c>
      <c r="L192" s="75">
        <f>TRUNC(F192+H192+J192,1)</f>
        <v>0</v>
      </c>
      <c r="M192" s="14" t="s">
        <v>19</v>
      </c>
      <c r="N192" s="69" t="s">
        <v>953</v>
      </c>
      <c r="O192" s="69" t="s">
        <v>809</v>
      </c>
      <c r="P192" s="69" t="s">
        <v>185</v>
      </c>
      <c r="Q192" s="69" t="s">
        <v>185</v>
      </c>
      <c r="R192" s="69" t="s">
        <v>185</v>
      </c>
      <c r="S192" s="70">
        <v>1</v>
      </c>
      <c r="T192" s="70">
        <v>0</v>
      </c>
      <c r="U192" s="70">
        <v>0.03</v>
      </c>
      <c r="V192" s="70"/>
      <c r="W192" s="70"/>
      <c r="X192" s="70"/>
      <c r="Y192" s="70"/>
      <c r="Z192" s="70"/>
      <c r="AA192" s="70"/>
      <c r="AB192" s="70"/>
      <c r="AC192" s="70"/>
      <c r="AD192" s="70"/>
      <c r="AE192" s="70"/>
      <c r="AF192" s="70"/>
      <c r="AG192" s="70"/>
      <c r="AH192" s="70"/>
      <c r="AI192" s="70"/>
      <c r="AJ192" s="70"/>
      <c r="AK192" s="70"/>
      <c r="AL192" s="70"/>
      <c r="AM192" s="70"/>
      <c r="AN192" s="70"/>
      <c r="AO192" s="70"/>
      <c r="AP192" s="70"/>
      <c r="AQ192" s="70"/>
      <c r="AR192" s="70"/>
      <c r="AS192" s="70"/>
      <c r="AT192" s="70"/>
      <c r="AU192" s="70"/>
      <c r="AV192" s="69" t="s">
        <v>19</v>
      </c>
      <c r="AW192" s="69" t="s">
        <v>1102</v>
      </c>
      <c r="AX192" s="69" t="s">
        <v>19</v>
      </c>
      <c r="AY192" s="69" t="s">
        <v>19</v>
      </c>
      <c r="AZ192" s="69" t="s">
        <v>19</v>
      </c>
    </row>
    <row r="193" spans="1:52" ht="30" customHeight="1">
      <c r="A193" s="14" t="s">
        <v>364</v>
      </c>
      <c r="B193" s="14" t="s">
        <v>19</v>
      </c>
      <c r="C193" s="14" t="s">
        <v>19</v>
      </c>
      <c r="D193" s="68"/>
      <c r="E193" s="81"/>
      <c r="F193" s="75">
        <f>TRUNC(SUMIF(N191:N192, N190, F191:F192),0)</f>
        <v>0</v>
      </c>
      <c r="G193" s="81"/>
      <c r="H193" s="75">
        <f>TRUNC(SUMIF(N191:N192, N190, H191:H192),0)</f>
        <v>0</v>
      </c>
      <c r="I193" s="81"/>
      <c r="J193" s="75">
        <f>TRUNC(SUMIF(N191:N192, N190, J191:J192),0)</f>
        <v>0</v>
      </c>
      <c r="K193" s="81"/>
      <c r="L193" s="75">
        <f>F193+H193+J193</f>
        <v>0</v>
      </c>
      <c r="M193" s="14" t="s">
        <v>19</v>
      </c>
      <c r="N193" s="69" t="s">
        <v>248</v>
      </c>
      <c r="O193" s="69" t="s">
        <v>248</v>
      </c>
      <c r="P193" s="69" t="s">
        <v>19</v>
      </c>
      <c r="Q193" s="69" t="s">
        <v>19</v>
      </c>
      <c r="R193" s="69" t="s">
        <v>19</v>
      </c>
      <c r="S193" s="70"/>
      <c r="T193" s="70"/>
      <c r="U193" s="70"/>
      <c r="V193" s="70"/>
      <c r="W193" s="70"/>
      <c r="X193" s="70"/>
      <c r="Y193" s="70"/>
      <c r="Z193" s="70"/>
      <c r="AA193" s="70"/>
      <c r="AB193" s="70"/>
      <c r="AC193" s="70"/>
      <c r="AD193" s="70"/>
      <c r="AE193" s="70"/>
      <c r="AF193" s="70"/>
      <c r="AG193" s="70"/>
      <c r="AH193" s="70"/>
      <c r="AI193" s="70"/>
      <c r="AJ193" s="70"/>
      <c r="AK193" s="70"/>
      <c r="AL193" s="70"/>
      <c r="AM193" s="70"/>
      <c r="AN193" s="70"/>
      <c r="AO193" s="70"/>
      <c r="AP193" s="70"/>
      <c r="AQ193" s="70"/>
      <c r="AR193" s="70"/>
      <c r="AS193" s="70"/>
      <c r="AT193" s="70"/>
      <c r="AU193" s="70"/>
      <c r="AV193" s="69" t="s">
        <v>19</v>
      </c>
      <c r="AW193" s="69" t="s">
        <v>19</v>
      </c>
      <c r="AX193" s="69" t="s">
        <v>19</v>
      </c>
      <c r="AY193" s="69" t="s">
        <v>19</v>
      </c>
      <c r="AZ193" s="69" t="s">
        <v>19</v>
      </c>
    </row>
    <row r="194" spans="1:52" ht="30" customHeight="1">
      <c r="A194" s="68"/>
      <c r="B194" s="68"/>
      <c r="C194" s="68"/>
      <c r="D194" s="68"/>
      <c r="E194" s="81"/>
      <c r="F194" s="75"/>
      <c r="G194" s="81"/>
      <c r="H194" s="75"/>
      <c r="I194" s="81"/>
      <c r="J194" s="75"/>
      <c r="K194" s="81"/>
      <c r="L194" s="75"/>
      <c r="M194" s="68"/>
    </row>
    <row r="195" spans="1:52" ht="30" customHeight="1">
      <c r="A195" s="76" t="s">
        <v>782</v>
      </c>
      <c r="B195" s="77"/>
      <c r="C195" s="77"/>
      <c r="D195" s="77"/>
      <c r="E195" s="78"/>
      <c r="F195" s="79"/>
      <c r="G195" s="78"/>
      <c r="H195" s="79"/>
      <c r="I195" s="78"/>
      <c r="J195" s="79"/>
      <c r="K195" s="78"/>
      <c r="L195" s="79"/>
      <c r="M195" s="80"/>
      <c r="N195" s="135" t="s">
        <v>955</v>
      </c>
    </row>
    <row r="196" spans="1:52" ht="30" customHeight="1">
      <c r="A196" s="14" t="s">
        <v>398</v>
      </c>
      <c r="B196" s="14" t="s">
        <v>399</v>
      </c>
      <c r="C196" s="14" t="s">
        <v>204</v>
      </c>
      <c r="D196" s="68"/>
      <c r="E196" s="81">
        <f>'단가대비표-MF'!O55</f>
        <v>0</v>
      </c>
      <c r="F196" s="75">
        <f>TRUNC(E196*D196,1)</f>
        <v>0</v>
      </c>
      <c r="G196" s="81">
        <f>'단가대비표-MF'!P55</f>
        <v>0</v>
      </c>
      <c r="H196" s="75">
        <f>TRUNC(G196*D196,1)</f>
        <v>0</v>
      </c>
      <c r="I196" s="81">
        <f>'단가대비표-MF'!V55</f>
        <v>0</v>
      </c>
      <c r="J196" s="75">
        <f>TRUNC(I196*D196,1)</f>
        <v>0</v>
      </c>
      <c r="K196" s="81">
        <f t="shared" ref="K196:L200" si="27">TRUNC(E196+G196+I196,1)</f>
        <v>0</v>
      </c>
      <c r="L196" s="75">
        <f t="shared" si="27"/>
        <v>0</v>
      </c>
      <c r="M196" s="14" t="s">
        <v>19</v>
      </c>
      <c r="N196" s="69" t="s">
        <v>955</v>
      </c>
      <c r="O196" s="69" t="s">
        <v>1103</v>
      </c>
      <c r="P196" s="69" t="s">
        <v>185</v>
      </c>
      <c r="Q196" s="69" t="s">
        <v>185</v>
      </c>
      <c r="R196" s="69" t="s">
        <v>186</v>
      </c>
      <c r="S196" s="70"/>
      <c r="T196" s="70"/>
      <c r="U196" s="70"/>
      <c r="V196" s="70"/>
      <c r="W196" s="70"/>
      <c r="X196" s="70"/>
      <c r="Y196" s="70"/>
      <c r="Z196" s="70"/>
      <c r="AA196" s="70"/>
      <c r="AB196" s="70"/>
      <c r="AC196" s="70"/>
      <c r="AD196" s="70"/>
      <c r="AE196" s="70"/>
      <c r="AF196" s="70"/>
      <c r="AG196" s="70"/>
      <c r="AH196" s="70"/>
      <c r="AI196" s="70"/>
      <c r="AJ196" s="70"/>
      <c r="AK196" s="70"/>
      <c r="AL196" s="70"/>
      <c r="AM196" s="70"/>
      <c r="AN196" s="70"/>
      <c r="AO196" s="70"/>
      <c r="AP196" s="70"/>
      <c r="AQ196" s="70"/>
      <c r="AR196" s="70"/>
      <c r="AS196" s="70"/>
      <c r="AT196" s="70"/>
      <c r="AU196" s="70"/>
      <c r="AV196" s="69" t="s">
        <v>19</v>
      </c>
      <c r="AW196" s="69" t="s">
        <v>1104</v>
      </c>
      <c r="AX196" s="69" t="s">
        <v>19</v>
      </c>
      <c r="AY196" s="69" t="s">
        <v>19</v>
      </c>
      <c r="AZ196" s="69" t="s">
        <v>19</v>
      </c>
    </row>
    <row r="197" spans="1:52" ht="30" customHeight="1">
      <c r="A197" s="14" t="s">
        <v>400</v>
      </c>
      <c r="B197" s="14" t="s">
        <v>401</v>
      </c>
      <c r="C197" s="14" t="s">
        <v>402</v>
      </c>
      <c r="D197" s="68"/>
      <c r="E197" s="81">
        <f>'단가대비표-MF'!O9</f>
        <v>0</v>
      </c>
      <c r="F197" s="75">
        <f>TRUNC(E197*D197,1)</f>
        <v>0</v>
      </c>
      <c r="G197" s="81">
        <f>'단가대비표-MF'!P9</f>
        <v>0</v>
      </c>
      <c r="H197" s="75">
        <f>TRUNC(G197*D197,1)</f>
        <v>0</v>
      </c>
      <c r="I197" s="81">
        <f>'단가대비표-MF'!V9</f>
        <v>0</v>
      </c>
      <c r="J197" s="75">
        <f>TRUNC(I197*D197,1)</f>
        <v>0</v>
      </c>
      <c r="K197" s="81">
        <f t="shared" si="27"/>
        <v>0</v>
      </c>
      <c r="L197" s="75">
        <f t="shared" si="27"/>
        <v>0</v>
      </c>
      <c r="M197" s="14" t="s">
        <v>19</v>
      </c>
      <c r="N197" s="69" t="s">
        <v>955</v>
      </c>
      <c r="O197" s="69" t="s">
        <v>1105</v>
      </c>
      <c r="P197" s="69" t="s">
        <v>185</v>
      </c>
      <c r="Q197" s="69" t="s">
        <v>185</v>
      </c>
      <c r="R197" s="69" t="s">
        <v>186</v>
      </c>
      <c r="S197" s="70"/>
      <c r="T197" s="70"/>
      <c r="U197" s="70"/>
      <c r="V197" s="70"/>
      <c r="W197" s="70"/>
      <c r="X197" s="70"/>
      <c r="Y197" s="70"/>
      <c r="Z197" s="70"/>
      <c r="AA197" s="70"/>
      <c r="AB197" s="70"/>
      <c r="AC197" s="70"/>
      <c r="AD197" s="70"/>
      <c r="AE197" s="70"/>
      <c r="AF197" s="70"/>
      <c r="AG197" s="70"/>
      <c r="AH197" s="70"/>
      <c r="AI197" s="70"/>
      <c r="AJ197" s="70"/>
      <c r="AK197" s="70"/>
      <c r="AL197" s="70"/>
      <c r="AM197" s="70"/>
      <c r="AN197" s="70"/>
      <c r="AO197" s="70"/>
      <c r="AP197" s="70"/>
      <c r="AQ197" s="70"/>
      <c r="AR197" s="70"/>
      <c r="AS197" s="70"/>
      <c r="AT197" s="70"/>
      <c r="AU197" s="70"/>
      <c r="AV197" s="69" t="s">
        <v>19</v>
      </c>
      <c r="AW197" s="69" t="s">
        <v>1106</v>
      </c>
      <c r="AX197" s="69" t="s">
        <v>19</v>
      </c>
      <c r="AY197" s="69" t="s">
        <v>19</v>
      </c>
      <c r="AZ197" s="69" t="s">
        <v>19</v>
      </c>
    </row>
    <row r="198" spans="1:52" ht="30" customHeight="1">
      <c r="A198" s="14" t="s">
        <v>403</v>
      </c>
      <c r="B198" s="14" t="s">
        <v>404</v>
      </c>
      <c r="C198" s="14" t="s">
        <v>204</v>
      </c>
      <c r="D198" s="68"/>
      <c r="E198" s="81">
        <f>'단가대비표-MF'!O8</f>
        <v>0</v>
      </c>
      <c r="F198" s="75">
        <f>TRUNC(E198*D198,1)</f>
        <v>0</v>
      </c>
      <c r="G198" s="81">
        <f>'단가대비표-MF'!P8</f>
        <v>0</v>
      </c>
      <c r="H198" s="75">
        <f>TRUNC(G198*D198,1)</f>
        <v>0</v>
      </c>
      <c r="I198" s="81">
        <f>'단가대비표-MF'!V8</f>
        <v>0</v>
      </c>
      <c r="J198" s="75">
        <f>TRUNC(I198*D198,1)</f>
        <v>0</v>
      </c>
      <c r="K198" s="81">
        <f t="shared" si="27"/>
        <v>0</v>
      </c>
      <c r="L198" s="75">
        <f t="shared" si="27"/>
        <v>0</v>
      </c>
      <c r="M198" s="14" t="s">
        <v>19</v>
      </c>
      <c r="N198" s="69" t="s">
        <v>955</v>
      </c>
      <c r="O198" s="69" t="s">
        <v>1107</v>
      </c>
      <c r="P198" s="69" t="s">
        <v>185</v>
      </c>
      <c r="Q198" s="69" t="s">
        <v>185</v>
      </c>
      <c r="R198" s="69" t="s">
        <v>186</v>
      </c>
      <c r="S198" s="70"/>
      <c r="T198" s="70"/>
      <c r="U198" s="70"/>
      <c r="V198" s="70"/>
      <c r="W198" s="70"/>
      <c r="X198" s="70"/>
      <c r="Y198" s="70"/>
      <c r="Z198" s="70"/>
      <c r="AA198" s="70"/>
      <c r="AB198" s="70"/>
      <c r="AC198" s="70"/>
      <c r="AD198" s="70"/>
      <c r="AE198" s="70"/>
      <c r="AF198" s="70"/>
      <c r="AG198" s="70"/>
      <c r="AH198" s="70"/>
      <c r="AI198" s="70"/>
      <c r="AJ198" s="70"/>
      <c r="AK198" s="70"/>
      <c r="AL198" s="70"/>
      <c r="AM198" s="70"/>
      <c r="AN198" s="70"/>
      <c r="AO198" s="70"/>
      <c r="AP198" s="70"/>
      <c r="AQ198" s="70"/>
      <c r="AR198" s="70"/>
      <c r="AS198" s="70"/>
      <c r="AT198" s="70"/>
      <c r="AU198" s="70"/>
      <c r="AV198" s="69" t="s">
        <v>19</v>
      </c>
      <c r="AW198" s="69" t="s">
        <v>1108</v>
      </c>
      <c r="AX198" s="69" t="s">
        <v>19</v>
      </c>
      <c r="AY198" s="69" t="s">
        <v>19</v>
      </c>
      <c r="AZ198" s="69" t="s">
        <v>19</v>
      </c>
    </row>
    <row r="199" spans="1:52" ht="30" customHeight="1">
      <c r="A199" s="14" t="s">
        <v>405</v>
      </c>
      <c r="B199" s="14" t="s">
        <v>406</v>
      </c>
      <c r="C199" s="14" t="s">
        <v>204</v>
      </c>
      <c r="D199" s="68"/>
      <c r="E199" s="81">
        <f>'단가대비표-MF'!O19</f>
        <v>0</v>
      </c>
      <c r="F199" s="75">
        <f>TRUNC(E199*D199,1)</f>
        <v>0</v>
      </c>
      <c r="G199" s="81">
        <f>'단가대비표-MF'!P19</f>
        <v>0</v>
      </c>
      <c r="H199" s="75">
        <f>TRUNC(G199*D199,1)</f>
        <v>0</v>
      </c>
      <c r="I199" s="81">
        <f>'단가대비표-MF'!V19</f>
        <v>0</v>
      </c>
      <c r="J199" s="75">
        <f>TRUNC(I199*D199,1)</f>
        <v>0</v>
      </c>
      <c r="K199" s="81">
        <f t="shared" si="27"/>
        <v>0</v>
      </c>
      <c r="L199" s="75">
        <f t="shared" si="27"/>
        <v>0</v>
      </c>
      <c r="M199" s="14" t="s">
        <v>19</v>
      </c>
      <c r="N199" s="69" t="s">
        <v>955</v>
      </c>
      <c r="O199" s="69" t="s">
        <v>1109</v>
      </c>
      <c r="P199" s="69" t="s">
        <v>185</v>
      </c>
      <c r="Q199" s="69" t="s">
        <v>185</v>
      </c>
      <c r="R199" s="69" t="s">
        <v>186</v>
      </c>
      <c r="S199" s="70"/>
      <c r="T199" s="70"/>
      <c r="U199" s="70"/>
      <c r="V199" s="70"/>
      <c r="W199" s="70"/>
      <c r="X199" s="70"/>
      <c r="Y199" s="70"/>
      <c r="Z199" s="70"/>
      <c r="AA199" s="70"/>
      <c r="AB199" s="70"/>
      <c r="AC199" s="70"/>
      <c r="AD199" s="70"/>
      <c r="AE199" s="70"/>
      <c r="AF199" s="70"/>
      <c r="AG199" s="70"/>
      <c r="AH199" s="70"/>
      <c r="AI199" s="70"/>
      <c r="AJ199" s="70"/>
      <c r="AK199" s="70"/>
      <c r="AL199" s="70"/>
      <c r="AM199" s="70"/>
      <c r="AN199" s="70"/>
      <c r="AO199" s="70"/>
      <c r="AP199" s="70"/>
      <c r="AQ199" s="70"/>
      <c r="AR199" s="70"/>
      <c r="AS199" s="70"/>
      <c r="AT199" s="70"/>
      <c r="AU199" s="70"/>
      <c r="AV199" s="69" t="s">
        <v>19</v>
      </c>
      <c r="AW199" s="69" t="s">
        <v>1110</v>
      </c>
      <c r="AX199" s="69" t="s">
        <v>19</v>
      </c>
      <c r="AY199" s="69" t="s">
        <v>19</v>
      </c>
      <c r="AZ199" s="69" t="s">
        <v>19</v>
      </c>
    </row>
    <row r="200" spans="1:52" ht="30" customHeight="1">
      <c r="A200" s="14" t="s">
        <v>346</v>
      </c>
      <c r="B200" s="14" t="s">
        <v>264</v>
      </c>
      <c r="C200" s="14" t="s">
        <v>218</v>
      </c>
      <c r="D200" s="68"/>
      <c r="E200" s="81">
        <f>'일위대가목록-MF'!E36</f>
        <v>0</v>
      </c>
      <c r="F200" s="75">
        <f>TRUNC(E200*D200,1)</f>
        <v>0</v>
      </c>
      <c r="G200" s="81">
        <f>'일위대가목록-MF'!F36</f>
        <v>0</v>
      </c>
      <c r="H200" s="75">
        <f>TRUNC(G200*D200,1)</f>
        <v>0</v>
      </c>
      <c r="I200" s="81">
        <f>'일위대가목록-MF'!G36</f>
        <v>0</v>
      </c>
      <c r="J200" s="75">
        <f>TRUNC(I200*D200,1)</f>
        <v>0</v>
      </c>
      <c r="K200" s="81">
        <f t="shared" si="27"/>
        <v>0</v>
      </c>
      <c r="L200" s="75">
        <f t="shared" si="27"/>
        <v>0</v>
      </c>
      <c r="M200" s="14" t="s">
        <v>753</v>
      </c>
      <c r="N200" s="69" t="s">
        <v>955</v>
      </c>
      <c r="O200" s="69" t="s">
        <v>971</v>
      </c>
      <c r="P200" s="69" t="s">
        <v>186</v>
      </c>
      <c r="Q200" s="69" t="s">
        <v>185</v>
      </c>
      <c r="R200" s="69" t="s">
        <v>185</v>
      </c>
      <c r="S200" s="70"/>
      <c r="T200" s="70"/>
      <c r="U200" s="70"/>
      <c r="V200" s="70"/>
      <c r="W200" s="70"/>
      <c r="X200" s="70"/>
      <c r="Y200" s="70"/>
      <c r="Z200" s="70"/>
      <c r="AA200" s="70"/>
      <c r="AB200" s="70"/>
      <c r="AC200" s="70"/>
      <c r="AD200" s="70"/>
      <c r="AE200" s="70"/>
      <c r="AF200" s="70"/>
      <c r="AG200" s="70"/>
      <c r="AH200" s="70"/>
      <c r="AI200" s="70"/>
      <c r="AJ200" s="70"/>
      <c r="AK200" s="70"/>
      <c r="AL200" s="70"/>
      <c r="AM200" s="70"/>
      <c r="AN200" s="70"/>
      <c r="AO200" s="70"/>
      <c r="AP200" s="70"/>
      <c r="AQ200" s="70"/>
      <c r="AR200" s="70"/>
      <c r="AS200" s="70"/>
      <c r="AT200" s="70"/>
      <c r="AU200" s="70"/>
      <c r="AV200" s="69" t="s">
        <v>19</v>
      </c>
      <c r="AW200" s="69" t="s">
        <v>1111</v>
      </c>
      <c r="AX200" s="69" t="s">
        <v>19</v>
      </c>
      <c r="AY200" s="69" t="s">
        <v>19</v>
      </c>
      <c r="AZ200" s="69" t="s">
        <v>19</v>
      </c>
    </row>
    <row r="201" spans="1:52" ht="30" customHeight="1">
      <c r="A201" s="14" t="s">
        <v>364</v>
      </c>
      <c r="B201" s="14" t="s">
        <v>19</v>
      </c>
      <c r="C201" s="14" t="s">
        <v>19</v>
      </c>
      <c r="D201" s="68"/>
      <c r="E201" s="81"/>
      <c r="F201" s="75">
        <f>TRUNC(SUMIF(N196:N200, N195, F196:F200),0)</f>
        <v>0</v>
      </c>
      <c r="G201" s="81"/>
      <c r="H201" s="75">
        <f>TRUNC(SUMIF(N196:N200, N195, H196:H200),0)</f>
        <v>0</v>
      </c>
      <c r="I201" s="81"/>
      <c r="J201" s="75">
        <f>TRUNC(SUMIF(N196:N200, N195, J196:J200),0)</f>
        <v>0</v>
      </c>
      <c r="K201" s="81"/>
      <c r="L201" s="75">
        <f>F201+H201+J201</f>
        <v>0</v>
      </c>
      <c r="M201" s="14" t="s">
        <v>19</v>
      </c>
      <c r="N201" s="69" t="s">
        <v>248</v>
      </c>
      <c r="O201" s="69" t="s">
        <v>248</v>
      </c>
      <c r="P201" s="69" t="s">
        <v>19</v>
      </c>
      <c r="Q201" s="69" t="s">
        <v>19</v>
      </c>
      <c r="R201" s="69" t="s">
        <v>19</v>
      </c>
      <c r="S201" s="70"/>
      <c r="T201" s="70"/>
      <c r="U201" s="70"/>
      <c r="V201" s="70"/>
      <c r="W201" s="70"/>
      <c r="X201" s="70"/>
      <c r="Y201" s="70"/>
      <c r="Z201" s="70"/>
      <c r="AA201" s="70"/>
      <c r="AB201" s="70"/>
      <c r="AC201" s="70"/>
      <c r="AD201" s="70"/>
      <c r="AE201" s="70"/>
      <c r="AF201" s="70"/>
      <c r="AG201" s="70"/>
      <c r="AH201" s="70"/>
      <c r="AI201" s="70"/>
      <c r="AJ201" s="70"/>
      <c r="AK201" s="70"/>
      <c r="AL201" s="70"/>
      <c r="AM201" s="70"/>
      <c r="AN201" s="70"/>
      <c r="AO201" s="70"/>
      <c r="AP201" s="70"/>
      <c r="AQ201" s="70"/>
      <c r="AR201" s="70"/>
      <c r="AS201" s="70"/>
      <c r="AT201" s="70"/>
      <c r="AU201" s="70"/>
      <c r="AV201" s="69" t="s">
        <v>19</v>
      </c>
      <c r="AW201" s="69" t="s">
        <v>19</v>
      </c>
      <c r="AX201" s="69" t="s">
        <v>19</v>
      </c>
      <c r="AY201" s="69" t="s">
        <v>19</v>
      </c>
      <c r="AZ201" s="69" t="s">
        <v>19</v>
      </c>
    </row>
    <row r="202" spans="1:52" ht="30" customHeight="1">
      <c r="A202" s="68"/>
      <c r="B202" s="68"/>
      <c r="C202" s="68"/>
      <c r="D202" s="68"/>
      <c r="E202" s="81"/>
      <c r="F202" s="75"/>
      <c r="G202" s="81"/>
      <c r="H202" s="75"/>
      <c r="I202" s="81"/>
      <c r="J202" s="75"/>
      <c r="K202" s="81"/>
      <c r="L202" s="75"/>
      <c r="M202" s="68"/>
    </row>
    <row r="203" spans="1:52" ht="30" customHeight="1">
      <c r="A203" s="76" t="s">
        <v>783</v>
      </c>
      <c r="B203" s="77"/>
      <c r="C203" s="77"/>
      <c r="D203" s="77"/>
      <c r="E203" s="78"/>
      <c r="F203" s="79"/>
      <c r="G203" s="78"/>
      <c r="H203" s="79"/>
      <c r="I203" s="78"/>
      <c r="J203" s="79"/>
      <c r="K203" s="78"/>
      <c r="L203" s="79"/>
      <c r="M203" s="80"/>
      <c r="N203" s="135" t="s">
        <v>969</v>
      </c>
    </row>
    <row r="204" spans="1:52" ht="30" customHeight="1">
      <c r="A204" s="14" t="s">
        <v>407</v>
      </c>
      <c r="B204" s="14" t="s">
        <v>243</v>
      </c>
      <c r="C204" s="14" t="s">
        <v>244</v>
      </c>
      <c r="D204" s="68"/>
      <c r="E204" s="81">
        <f>'단가대비표-MF'!O72</f>
        <v>0</v>
      </c>
      <c r="F204" s="75">
        <f>TRUNC(E204*D204,1)</f>
        <v>0</v>
      </c>
      <c r="G204" s="81">
        <f>'단가대비표-MF'!P72</f>
        <v>0</v>
      </c>
      <c r="H204" s="75">
        <f>TRUNC(G204*D204,1)</f>
        <v>0</v>
      </c>
      <c r="I204" s="81">
        <f>'단가대비표-MF'!V72</f>
        <v>0</v>
      </c>
      <c r="J204" s="75">
        <f>TRUNC(I204*D204,1)</f>
        <v>0</v>
      </c>
      <c r="K204" s="81">
        <f t="shared" ref="K204:L208" si="28">TRUNC(E204+G204+I204,1)</f>
        <v>0</v>
      </c>
      <c r="L204" s="75">
        <f t="shared" si="28"/>
        <v>0</v>
      </c>
      <c r="M204" s="14" t="s">
        <v>19</v>
      </c>
      <c r="N204" s="69" t="s">
        <v>969</v>
      </c>
      <c r="O204" s="69" t="s">
        <v>1112</v>
      </c>
      <c r="P204" s="69" t="s">
        <v>185</v>
      </c>
      <c r="Q204" s="69" t="s">
        <v>185</v>
      </c>
      <c r="R204" s="69" t="s">
        <v>186</v>
      </c>
      <c r="S204" s="70"/>
      <c r="T204" s="70"/>
      <c r="U204" s="70"/>
      <c r="V204" s="70">
        <v>1</v>
      </c>
      <c r="W204" s="70"/>
      <c r="X204" s="70"/>
      <c r="Y204" s="70"/>
      <c r="Z204" s="70"/>
      <c r="AA204" s="70"/>
      <c r="AB204" s="70"/>
      <c r="AC204" s="70"/>
      <c r="AD204" s="70"/>
      <c r="AE204" s="70"/>
      <c r="AF204" s="70"/>
      <c r="AG204" s="70"/>
      <c r="AH204" s="70"/>
      <c r="AI204" s="70"/>
      <c r="AJ204" s="70"/>
      <c r="AK204" s="70"/>
      <c r="AL204" s="70"/>
      <c r="AM204" s="70"/>
      <c r="AN204" s="70"/>
      <c r="AO204" s="70"/>
      <c r="AP204" s="70"/>
      <c r="AQ204" s="70"/>
      <c r="AR204" s="70"/>
      <c r="AS204" s="70"/>
      <c r="AT204" s="70"/>
      <c r="AU204" s="70"/>
      <c r="AV204" s="69" t="s">
        <v>19</v>
      </c>
      <c r="AW204" s="69" t="s">
        <v>1113</v>
      </c>
      <c r="AX204" s="69" t="s">
        <v>19</v>
      </c>
      <c r="AY204" s="69" t="s">
        <v>19</v>
      </c>
      <c r="AZ204" s="69" t="s">
        <v>19</v>
      </c>
    </row>
    <row r="205" spans="1:52" ht="30" customHeight="1">
      <c r="A205" s="14" t="s">
        <v>242</v>
      </c>
      <c r="B205" s="14" t="s">
        <v>243</v>
      </c>
      <c r="C205" s="14" t="s">
        <v>244</v>
      </c>
      <c r="D205" s="68"/>
      <c r="E205" s="81">
        <f>'단가대비표-MF'!O69</f>
        <v>0</v>
      </c>
      <c r="F205" s="75">
        <f>TRUNC(E205*D205,1)</f>
        <v>0</v>
      </c>
      <c r="G205" s="81">
        <f>'단가대비표-MF'!P69</f>
        <v>0</v>
      </c>
      <c r="H205" s="75">
        <f>TRUNC(G205*D205,1)</f>
        <v>0</v>
      </c>
      <c r="I205" s="81">
        <f>'단가대비표-MF'!V69</f>
        <v>0</v>
      </c>
      <c r="J205" s="75">
        <f>TRUNC(I205*D205,1)</f>
        <v>0</v>
      </c>
      <c r="K205" s="81">
        <f t="shared" si="28"/>
        <v>0</v>
      </c>
      <c r="L205" s="75">
        <f t="shared" si="28"/>
        <v>0</v>
      </c>
      <c r="M205" s="14" t="s">
        <v>19</v>
      </c>
      <c r="N205" s="69" t="s">
        <v>969</v>
      </c>
      <c r="O205" s="69" t="s">
        <v>805</v>
      </c>
      <c r="P205" s="69" t="s">
        <v>185</v>
      </c>
      <c r="Q205" s="69" t="s">
        <v>185</v>
      </c>
      <c r="R205" s="69" t="s">
        <v>186</v>
      </c>
      <c r="S205" s="70"/>
      <c r="T205" s="70"/>
      <c r="U205" s="70"/>
      <c r="V205" s="70">
        <v>1</v>
      </c>
      <c r="W205" s="70"/>
      <c r="X205" s="70"/>
      <c r="Y205" s="70"/>
      <c r="Z205" s="70"/>
      <c r="AA205" s="70"/>
      <c r="AB205" s="70"/>
      <c r="AC205" s="70"/>
      <c r="AD205" s="70"/>
      <c r="AE205" s="70"/>
      <c r="AF205" s="70"/>
      <c r="AG205" s="70"/>
      <c r="AH205" s="70"/>
      <c r="AI205" s="70"/>
      <c r="AJ205" s="70"/>
      <c r="AK205" s="70"/>
      <c r="AL205" s="70"/>
      <c r="AM205" s="70"/>
      <c r="AN205" s="70"/>
      <c r="AO205" s="70"/>
      <c r="AP205" s="70"/>
      <c r="AQ205" s="70"/>
      <c r="AR205" s="70"/>
      <c r="AS205" s="70"/>
      <c r="AT205" s="70"/>
      <c r="AU205" s="70"/>
      <c r="AV205" s="69" t="s">
        <v>19</v>
      </c>
      <c r="AW205" s="69" t="s">
        <v>1114</v>
      </c>
      <c r="AX205" s="69" t="s">
        <v>19</v>
      </c>
      <c r="AY205" s="69" t="s">
        <v>19</v>
      </c>
      <c r="AZ205" s="69" t="s">
        <v>19</v>
      </c>
    </row>
    <row r="206" spans="1:52" ht="30" customHeight="1">
      <c r="A206" s="14" t="s">
        <v>407</v>
      </c>
      <c r="B206" s="14" t="s">
        <v>243</v>
      </c>
      <c r="C206" s="14" t="s">
        <v>244</v>
      </c>
      <c r="D206" s="68"/>
      <c r="E206" s="81">
        <f>'단가대비표-MF'!O72</f>
        <v>0</v>
      </c>
      <c r="F206" s="75">
        <f>TRUNC(E206*D206,1)</f>
        <v>0</v>
      </c>
      <c r="G206" s="81">
        <f>'단가대비표-MF'!P72</f>
        <v>0</v>
      </c>
      <c r="H206" s="75">
        <f>TRUNC(G206*D206,1)</f>
        <v>0</v>
      </c>
      <c r="I206" s="81">
        <f>'단가대비표-MF'!V72</f>
        <v>0</v>
      </c>
      <c r="J206" s="75">
        <f>TRUNC(I206*D206,1)</f>
        <v>0</v>
      </c>
      <c r="K206" s="81">
        <f t="shared" si="28"/>
        <v>0</v>
      </c>
      <c r="L206" s="75">
        <f t="shared" si="28"/>
        <v>0</v>
      </c>
      <c r="M206" s="14" t="s">
        <v>19</v>
      </c>
      <c r="N206" s="69" t="s">
        <v>969</v>
      </c>
      <c r="O206" s="69" t="s">
        <v>1112</v>
      </c>
      <c r="P206" s="69" t="s">
        <v>185</v>
      </c>
      <c r="Q206" s="69" t="s">
        <v>185</v>
      </c>
      <c r="R206" s="69" t="s">
        <v>186</v>
      </c>
      <c r="S206" s="70"/>
      <c r="T206" s="70"/>
      <c r="U206" s="70"/>
      <c r="V206" s="70">
        <v>1</v>
      </c>
      <c r="W206" s="70"/>
      <c r="X206" s="70"/>
      <c r="Y206" s="70"/>
      <c r="Z206" s="70"/>
      <c r="AA206" s="70"/>
      <c r="AB206" s="70"/>
      <c r="AC206" s="70"/>
      <c r="AD206" s="70"/>
      <c r="AE206" s="70"/>
      <c r="AF206" s="70"/>
      <c r="AG206" s="70"/>
      <c r="AH206" s="70"/>
      <c r="AI206" s="70"/>
      <c r="AJ206" s="70"/>
      <c r="AK206" s="70"/>
      <c r="AL206" s="70"/>
      <c r="AM206" s="70"/>
      <c r="AN206" s="70"/>
      <c r="AO206" s="70"/>
      <c r="AP206" s="70"/>
      <c r="AQ206" s="70"/>
      <c r="AR206" s="70"/>
      <c r="AS206" s="70"/>
      <c r="AT206" s="70"/>
      <c r="AU206" s="70"/>
      <c r="AV206" s="69" t="s">
        <v>19</v>
      </c>
      <c r="AW206" s="69" t="s">
        <v>1113</v>
      </c>
      <c r="AX206" s="69" t="s">
        <v>19</v>
      </c>
      <c r="AY206" s="69" t="s">
        <v>19</v>
      </c>
      <c r="AZ206" s="69" t="s">
        <v>19</v>
      </c>
    </row>
    <row r="207" spans="1:52" ht="30" customHeight="1">
      <c r="A207" s="14" t="s">
        <v>242</v>
      </c>
      <c r="B207" s="14" t="s">
        <v>243</v>
      </c>
      <c r="C207" s="14" t="s">
        <v>244</v>
      </c>
      <c r="D207" s="68"/>
      <c r="E207" s="81">
        <f>'단가대비표-MF'!O69</f>
        <v>0</v>
      </c>
      <c r="F207" s="75">
        <f>TRUNC(E207*D207,1)</f>
        <v>0</v>
      </c>
      <c r="G207" s="81">
        <f>'단가대비표-MF'!P69</f>
        <v>0</v>
      </c>
      <c r="H207" s="75">
        <f>TRUNC(G207*D207,1)</f>
        <v>0</v>
      </c>
      <c r="I207" s="81">
        <f>'단가대비표-MF'!V69</f>
        <v>0</v>
      </c>
      <c r="J207" s="75">
        <f>TRUNC(I207*D207,1)</f>
        <v>0</v>
      </c>
      <c r="K207" s="81">
        <f t="shared" si="28"/>
        <v>0</v>
      </c>
      <c r="L207" s="75">
        <f t="shared" si="28"/>
        <v>0</v>
      </c>
      <c r="M207" s="14" t="s">
        <v>19</v>
      </c>
      <c r="N207" s="69" t="s">
        <v>969</v>
      </c>
      <c r="O207" s="69" t="s">
        <v>805</v>
      </c>
      <c r="P207" s="69" t="s">
        <v>185</v>
      </c>
      <c r="Q207" s="69" t="s">
        <v>185</v>
      </c>
      <c r="R207" s="69" t="s">
        <v>186</v>
      </c>
      <c r="S207" s="70"/>
      <c r="T207" s="70"/>
      <c r="U207" s="70"/>
      <c r="V207" s="70">
        <v>1</v>
      </c>
      <c r="W207" s="70"/>
      <c r="X207" s="70"/>
      <c r="Y207" s="70"/>
      <c r="Z207" s="70"/>
      <c r="AA207" s="70"/>
      <c r="AB207" s="70"/>
      <c r="AC207" s="70"/>
      <c r="AD207" s="70"/>
      <c r="AE207" s="70"/>
      <c r="AF207" s="70"/>
      <c r="AG207" s="70"/>
      <c r="AH207" s="70"/>
      <c r="AI207" s="70"/>
      <c r="AJ207" s="70"/>
      <c r="AK207" s="70"/>
      <c r="AL207" s="70"/>
      <c r="AM207" s="70"/>
      <c r="AN207" s="70"/>
      <c r="AO207" s="70"/>
      <c r="AP207" s="70"/>
      <c r="AQ207" s="70"/>
      <c r="AR207" s="70"/>
      <c r="AS207" s="70"/>
      <c r="AT207" s="70"/>
      <c r="AU207" s="70"/>
      <c r="AV207" s="69" t="s">
        <v>19</v>
      </c>
      <c r="AW207" s="69" t="s">
        <v>1114</v>
      </c>
      <c r="AX207" s="69" t="s">
        <v>19</v>
      </c>
      <c r="AY207" s="69" t="s">
        <v>19</v>
      </c>
      <c r="AZ207" s="69" t="s">
        <v>19</v>
      </c>
    </row>
    <row r="208" spans="1:52" ht="30" customHeight="1">
      <c r="A208" s="14" t="s">
        <v>408</v>
      </c>
      <c r="B208" s="14" t="s">
        <v>247</v>
      </c>
      <c r="C208" s="14" t="s">
        <v>192</v>
      </c>
      <c r="D208" s="68"/>
      <c r="E208" s="81">
        <f>TRUNC(SUMIF(V204:V208, RIGHTB(O208, 1), H204:H208)*U208, 2)</f>
        <v>0</v>
      </c>
      <c r="F208" s="75">
        <f>TRUNC(E208*D208,1)</f>
        <v>0</v>
      </c>
      <c r="G208" s="81">
        <v>0</v>
      </c>
      <c r="H208" s="75">
        <f>TRUNC(G208*D208,1)</f>
        <v>0</v>
      </c>
      <c r="I208" s="81">
        <v>0</v>
      </c>
      <c r="J208" s="75">
        <f>TRUNC(I208*D208,1)</f>
        <v>0</v>
      </c>
      <c r="K208" s="81">
        <f t="shared" si="28"/>
        <v>0</v>
      </c>
      <c r="L208" s="75">
        <f t="shared" si="28"/>
        <v>0</v>
      </c>
      <c r="M208" s="14" t="s">
        <v>19</v>
      </c>
      <c r="N208" s="69" t="s">
        <v>969</v>
      </c>
      <c r="O208" s="69" t="s">
        <v>809</v>
      </c>
      <c r="P208" s="69" t="s">
        <v>185</v>
      </c>
      <c r="Q208" s="69" t="s">
        <v>185</v>
      </c>
      <c r="R208" s="69" t="s">
        <v>185</v>
      </c>
      <c r="S208" s="70">
        <v>1</v>
      </c>
      <c r="T208" s="70">
        <v>0</v>
      </c>
      <c r="U208" s="70">
        <v>0.02</v>
      </c>
      <c r="V208" s="70"/>
      <c r="W208" s="70"/>
      <c r="X208" s="70"/>
      <c r="Y208" s="70"/>
      <c r="Z208" s="70"/>
      <c r="AA208" s="70"/>
      <c r="AB208" s="70"/>
      <c r="AC208" s="70"/>
      <c r="AD208" s="70"/>
      <c r="AE208" s="70"/>
      <c r="AF208" s="70"/>
      <c r="AG208" s="70"/>
      <c r="AH208" s="70"/>
      <c r="AI208" s="70"/>
      <c r="AJ208" s="70"/>
      <c r="AK208" s="70"/>
      <c r="AL208" s="70"/>
      <c r="AM208" s="70"/>
      <c r="AN208" s="70"/>
      <c r="AO208" s="70"/>
      <c r="AP208" s="70"/>
      <c r="AQ208" s="70"/>
      <c r="AR208" s="70"/>
      <c r="AS208" s="70"/>
      <c r="AT208" s="70"/>
      <c r="AU208" s="70"/>
      <c r="AV208" s="69" t="s">
        <v>19</v>
      </c>
      <c r="AW208" s="69" t="s">
        <v>1115</v>
      </c>
      <c r="AX208" s="69" t="s">
        <v>19</v>
      </c>
      <c r="AY208" s="69" t="s">
        <v>19</v>
      </c>
      <c r="AZ208" s="69" t="s">
        <v>19</v>
      </c>
    </row>
    <row r="209" spans="1:52" ht="30" customHeight="1">
      <c r="A209" s="14" t="s">
        <v>364</v>
      </c>
      <c r="B209" s="14" t="s">
        <v>19</v>
      </c>
      <c r="C209" s="14" t="s">
        <v>19</v>
      </c>
      <c r="D209" s="68"/>
      <c r="E209" s="81"/>
      <c r="F209" s="75">
        <f>TRUNC(SUMIF(N204:N208, N203, F204:F208),0)</f>
        <v>0</v>
      </c>
      <c r="G209" s="81"/>
      <c r="H209" s="75">
        <f>TRUNC(SUMIF(N204:N208, N203, H204:H208),0)</f>
        <v>0</v>
      </c>
      <c r="I209" s="81"/>
      <c r="J209" s="75">
        <f>TRUNC(SUMIF(N204:N208, N203, J204:J208),0)</f>
        <v>0</v>
      </c>
      <c r="K209" s="81"/>
      <c r="L209" s="75">
        <f>F209+H209+J209</f>
        <v>0</v>
      </c>
      <c r="M209" s="14" t="s">
        <v>19</v>
      </c>
      <c r="N209" s="69" t="s">
        <v>248</v>
      </c>
      <c r="O209" s="69" t="s">
        <v>248</v>
      </c>
      <c r="P209" s="69" t="s">
        <v>19</v>
      </c>
      <c r="Q209" s="69" t="s">
        <v>19</v>
      </c>
      <c r="R209" s="69" t="s">
        <v>19</v>
      </c>
      <c r="S209" s="70"/>
      <c r="T209" s="70"/>
      <c r="U209" s="70"/>
      <c r="V209" s="70"/>
      <c r="W209" s="70"/>
      <c r="X209" s="70"/>
      <c r="Y209" s="70"/>
      <c r="Z209" s="70"/>
      <c r="AA209" s="70"/>
      <c r="AB209" s="70"/>
      <c r="AC209" s="70"/>
      <c r="AD209" s="70"/>
      <c r="AE209" s="70"/>
      <c r="AF209" s="70"/>
      <c r="AG209" s="70"/>
      <c r="AH209" s="70"/>
      <c r="AI209" s="70"/>
      <c r="AJ209" s="70"/>
      <c r="AK209" s="70"/>
      <c r="AL209" s="70"/>
      <c r="AM209" s="70"/>
      <c r="AN209" s="70"/>
      <c r="AO209" s="70"/>
      <c r="AP209" s="70"/>
      <c r="AQ209" s="70"/>
      <c r="AR209" s="70"/>
      <c r="AS209" s="70"/>
      <c r="AT209" s="70"/>
      <c r="AU209" s="70"/>
      <c r="AV209" s="69" t="s">
        <v>19</v>
      </c>
      <c r="AW209" s="69" t="s">
        <v>19</v>
      </c>
      <c r="AX209" s="69" t="s">
        <v>19</v>
      </c>
      <c r="AY209" s="69" t="s">
        <v>19</v>
      </c>
      <c r="AZ209" s="69" t="s">
        <v>19</v>
      </c>
    </row>
    <row r="210" spans="1:52" ht="30" customHeight="1">
      <c r="A210" s="68"/>
      <c r="B210" s="68"/>
      <c r="C210" s="68"/>
      <c r="D210" s="68"/>
      <c r="E210" s="81"/>
      <c r="F210" s="75"/>
      <c r="G210" s="81"/>
      <c r="H210" s="75"/>
      <c r="I210" s="81"/>
      <c r="J210" s="75"/>
      <c r="K210" s="81"/>
      <c r="L210" s="75"/>
      <c r="M210" s="68"/>
    </row>
    <row r="211" spans="1:52" ht="30" customHeight="1">
      <c r="A211" s="76" t="s">
        <v>784</v>
      </c>
      <c r="B211" s="77"/>
      <c r="C211" s="77"/>
      <c r="D211" s="77"/>
      <c r="E211" s="78"/>
      <c r="F211" s="79"/>
      <c r="G211" s="78"/>
      <c r="H211" s="79"/>
      <c r="I211" s="78"/>
      <c r="J211" s="79"/>
      <c r="K211" s="78"/>
      <c r="L211" s="79"/>
      <c r="M211" s="80"/>
      <c r="N211" s="135" t="s">
        <v>970</v>
      </c>
    </row>
    <row r="212" spans="1:52" ht="30" customHeight="1">
      <c r="A212" s="14" t="s">
        <v>409</v>
      </c>
      <c r="B212" s="14" t="s">
        <v>410</v>
      </c>
      <c r="C212" s="14" t="s">
        <v>411</v>
      </c>
      <c r="D212" s="68"/>
      <c r="E212" s="81">
        <f>'단가대비표-MF'!O20</f>
        <v>0</v>
      </c>
      <c r="F212" s="75">
        <f>TRUNC(E212*D212,1)</f>
        <v>0</v>
      </c>
      <c r="G212" s="81">
        <f>'단가대비표-MF'!P20</f>
        <v>0</v>
      </c>
      <c r="H212" s="75">
        <f>TRUNC(G212*D212,1)</f>
        <v>0</v>
      </c>
      <c r="I212" s="81">
        <f>'단가대비표-MF'!V20</f>
        <v>0</v>
      </c>
      <c r="J212" s="75">
        <f>TRUNC(I212*D212,1)</f>
        <v>0</v>
      </c>
      <c r="K212" s="81">
        <f>TRUNC(E212+G212+I212,1)</f>
        <v>0</v>
      </c>
      <c r="L212" s="75">
        <f>TRUNC(F212+H212+J212,1)</f>
        <v>0</v>
      </c>
      <c r="M212" s="14" t="s">
        <v>19</v>
      </c>
      <c r="N212" s="69" t="s">
        <v>970</v>
      </c>
      <c r="O212" s="69" t="s">
        <v>1116</v>
      </c>
      <c r="P212" s="69" t="s">
        <v>185</v>
      </c>
      <c r="Q212" s="69" t="s">
        <v>185</v>
      </c>
      <c r="R212" s="69" t="s">
        <v>186</v>
      </c>
      <c r="S212" s="70"/>
      <c r="T212" s="70"/>
      <c r="U212" s="70"/>
      <c r="V212" s="70"/>
      <c r="W212" s="70"/>
      <c r="X212" s="70"/>
      <c r="Y212" s="70"/>
      <c r="Z212" s="70"/>
      <c r="AA212" s="70"/>
      <c r="AB212" s="70"/>
      <c r="AC212" s="70"/>
      <c r="AD212" s="70"/>
      <c r="AE212" s="70"/>
      <c r="AF212" s="70"/>
      <c r="AG212" s="70"/>
      <c r="AH212" s="70"/>
      <c r="AI212" s="70"/>
      <c r="AJ212" s="70"/>
      <c r="AK212" s="70"/>
      <c r="AL212" s="70"/>
      <c r="AM212" s="70"/>
      <c r="AN212" s="70"/>
      <c r="AO212" s="70"/>
      <c r="AP212" s="70"/>
      <c r="AQ212" s="70"/>
      <c r="AR212" s="70"/>
      <c r="AS212" s="70"/>
      <c r="AT212" s="70"/>
      <c r="AU212" s="70"/>
      <c r="AV212" s="69" t="s">
        <v>19</v>
      </c>
      <c r="AW212" s="69" t="s">
        <v>1117</v>
      </c>
      <c r="AX212" s="69" t="s">
        <v>19</v>
      </c>
      <c r="AY212" s="69" t="s">
        <v>19</v>
      </c>
      <c r="AZ212" s="69" t="s">
        <v>19</v>
      </c>
    </row>
    <row r="213" spans="1:52" ht="30" customHeight="1">
      <c r="A213" s="14" t="s">
        <v>412</v>
      </c>
      <c r="B213" s="14" t="s">
        <v>413</v>
      </c>
      <c r="C213" s="14" t="s">
        <v>411</v>
      </c>
      <c r="D213" s="68"/>
      <c r="E213" s="81">
        <f>'단가대비표-MF'!O21</f>
        <v>0</v>
      </c>
      <c r="F213" s="75">
        <f>TRUNC(E213*D213,1)</f>
        <v>0</v>
      </c>
      <c r="G213" s="81">
        <f>'단가대비표-MF'!P21</f>
        <v>0</v>
      </c>
      <c r="H213" s="75">
        <f>TRUNC(G213*D213,1)</f>
        <v>0</v>
      </c>
      <c r="I213" s="81">
        <f>'단가대비표-MF'!V21</f>
        <v>0</v>
      </c>
      <c r="J213" s="75">
        <f>TRUNC(I213*D213,1)</f>
        <v>0</v>
      </c>
      <c r="K213" s="81">
        <f>TRUNC(E213+G213+I213,1)</f>
        <v>0</v>
      </c>
      <c r="L213" s="75">
        <f>TRUNC(F213+H213+J213,1)</f>
        <v>0</v>
      </c>
      <c r="M213" s="14" t="s">
        <v>19</v>
      </c>
      <c r="N213" s="69" t="s">
        <v>970</v>
      </c>
      <c r="O213" s="69" t="s">
        <v>1118</v>
      </c>
      <c r="P213" s="69" t="s">
        <v>185</v>
      </c>
      <c r="Q213" s="69" t="s">
        <v>185</v>
      </c>
      <c r="R213" s="69" t="s">
        <v>186</v>
      </c>
      <c r="S213" s="70"/>
      <c r="T213" s="70"/>
      <c r="U213" s="70"/>
      <c r="V213" s="70"/>
      <c r="W213" s="70"/>
      <c r="X213" s="70"/>
      <c r="Y213" s="70"/>
      <c r="Z213" s="70"/>
      <c r="AA213" s="70"/>
      <c r="AB213" s="70"/>
      <c r="AC213" s="70"/>
      <c r="AD213" s="70"/>
      <c r="AE213" s="70"/>
      <c r="AF213" s="70"/>
      <c r="AG213" s="70"/>
      <c r="AH213" s="70"/>
      <c r="AI213" s="70"/>
      <c r="AJ213" s="70"/>
      <c r="AK213" s="70"/>
      <c r="AL213" s="70"/>
      <c r="AM213" s="70"/>
      <c r="AN213" s="70"/>
      <c r="AO213" s="70"/>
      <c r="AP213" s="70"/>
      <c r="AQ213" s="70"/>
      <c r="AR213" s="70"/>
      <c r="AS213" s="70"/>
      <c r="AT213" s="70"/>
      <c r="AU213" s="70"/>
      <c r="AV213" s="69" t="s">
        <v>19</v>
      </c>
      <c r="AW213" s="69" t="s">
        <v>1119</v>
      </c>
      <c r="AX213" s="69" t="s">
        <v>19</v>
      </c>
      <c r="AY213" s="69" t="s">
        <v>19</v>
      </c>
      <c r="AZ213" s="69" t="s">
        <v>19</v>
      </c>
    </row>
    <row r="214" spans="1:52" ht="30" customHeight="1">
      <c r="A214" s="14" t="s">
        <v>364</v>
      </c>
      <c r="B214" s="14" t="s">
        <v>19</v>
      </c>
      <c r="C214" s="14" t="s">
        <v>19</v>
      </c>
      <c r="D214" s="68"/>
      <c r="E214" s="81"/>
      <c r="F214" s="75">
        <f>TRUNC(SUMIF(N212:N213, N211, F212:F213),0)</f>
        <v>0</v>
      </c>
      <c r="G214" s="81"/>
      <c r="H214" s="75">
        <f>TRUNC(SUMIF(N212:N213, N211, H212:H213),0)</f>
        <v>0</v>
      </c>
      <c r="I214" s="81"/>
      <c r="J214" s="75">
        <f>TRUNC(SUMIF(N212:N213, N211, J212:J213),0)</f>
        <v>0</v>
      </c>
      <c r="K214" s="81"/>
      <c r="L214" s="75">
        <f>F214+H214+J214</f>
        <v>0</v>
      </c>
      <c r="M214" s="14" t="s">
        <v>19</v>
      </c>
      <c r="N214" s="69" t="s">
        <v>248</v>
      </c>
      <c r="O214" s="69" t="s">
        <v>248</v>
      </c>
      <c r="P214" s="69" t="s">
        <v>19</v>
      </c>
      <c r="Q214" s="69" t="s">
        <v>19</v>
      </c>
      <c r="R214" s="69" t="s">
        <v>19</v>
      </c>
      <c r="S214" s="70"/>
      <c r="T214" s="70"/>
      <c r="U214" s="70"/>
      <c r="V214" s="70"/>
      <c r="W214" s="70"/>
      <c r="X214" s="70"/>
      <c r="Y214" s="70"/>
      <c r="Z214" s="70"/>
      <c r="AA214" s="70"/>
      <c r="AB214" s="70"/>
      <c r="AC214" s="70"/>
      <c r="AD214" s="70"/>
      <c r="AE214" s="70"/>
      <c r="AF214" s="70"/>
      <c r="AG214" s="70"/>
      <c r="AH214" s="70"/>
      <c r="AI214" s="70"/>
      <c r="AJ214" s="70"/>
      <c r="AK214" s="70"/>
      <c r="AL214" s="70"/>
      <c r="AM214" s="70"/>
      <c r="AN214" s="70"/>
      <c r="AO214" s="70"/>
      <c r="AP214" s="70"/>
      <c r="AQ214" s="70"/>
      <c r="AR214" s="70"/>
      <c r="AS214" s="70"/>
      <c r="AT214" s="70"/>
      <c r="AU214" s="70"/>
      <c r="AV214" s="69" t="s">
        <v>19</v>
      </c>
      <c r="AW214" s="69" t="s">
        <v>19</v>
      </c>
      <c r="AX214" s="69" t="s">
        <v>19</v>
      </c>
      <c r="AY214" s="69" t="s">
        <v>19</v>
      </c>
      <c r="AZ214" s="69" t="s">
        <v>19</v>
      </c>
    </row>
    <row r="215" spans="1:52" ht="30" customHeight="1">
      <c r="A215" s="68"/>
      <c r="B215" s="68"/>
      <c r="C215" s="68"/>
      <c r="D215" s="68"/>
      <c r="E215" s="81"/>
      <c r="F215" s="75"/>
      <c r="G215" s="81"/>
      <c r="H215" s="75"/>
      <c r="I215" s="81"/>
      <c r="J215" s="75"/>
      <c r="K215" s="81"/>
      <c r="L215" s="75"/>
      <c r="M215" s="68"/>
    </row>
    <row r="216" spans="1:52" ht="30" customHeight="1">
      <c r="A216" s="76" t="s">
        <v>785</v>
      </c>
      <c r="B216" s="77"/>
      <c r="C216" s="77"/>
      <c r="D216" s="77"/>
      <c r="E216" s="78"/>
      <c r="F216" s="79"/>
      <c r="G216" s="78"/>
      <c r="H216" s="79"/>
      <c r="I216" s="78"/>
      <c r="J216" s="79"/>
      <c r="K216" s="78"/>
      <c r="L216" s="79"/>
      <c r="M216" s="80"/>
      <c r="N216" s="135" t="s">
        <v>971</v>
      </c>
    </row>
    <row r="217" spans="1:52" ht="30" customHeight="1">
      <c r="A217" s="14" t="s">
        <v>414</v>
      </c>
      <c r="B217" s="14" t="s">
        <v>415</v>
      </c>
      <c r="C217" s="14" t="s">
        <v>361</v>
      </c>
      <c r="D217" s="68"/>
      <c r="E217" s="81">
        <f>'단가대비표-MF'!O5</f>
        <v>0</v>
      </c>
      <c r="F217" s="75">
        <f>TRUNC(E217*D217,1)</f>
        <v>0</v>
      </c>
      <c r="G217" s="81">
        <f>'단가대비표-MF'!P5</f>
        <v>0</v>
      </c>
      <c r="H217" s="75">
        <f>TRUNC(G217*D217,1)</f>
        <v>0</v>
      </c>
      <c r="I217" s="81">
        <f>'단가대비표-MF'!V5</f>
        <v>0</v>
      </c>
      <c r="J217" s="75">
        <f>TRUNC(I217*D217,1)</f>
        <v>0</v>
      </c>
      <c r="K217" s="81">
        <f t="shared" ref="K217:L220" si="29">TRUNC(E217+G217+I217,1)</f>
        <v>0</v>
      </c>
      <c r="L217" s="75">
        <f t="shared" si="29"/>
        <v>0</v>
      </c>
      <c r="M217" s="14" t="s">
        <v>19</v>
      </c>
      <c r="N217" s="69" t="s">
        <v>971</v>
      </c>
      <c r="O217" s="69" t="s">
        <v>1120</v>
      </c>
      <c r="P217" s="69" t="s">
        <v>185</v>
      </c>
      <c r="Q217" s="69" t="s">
        <v>185</v>
      </c>
      <c r="R217" s="69" t="s">
        <v>186</v>
      </c>
      <c r="S217" s="70"/>
      <c r="T217" s="70"/>
      <c r="U217" s="70"/>
      <c r="V217" s="70"/>
      <c r="W217" s="70"/>
      <c r="X217" s="70"/>
      <c r="Y217" s="70"/>
      <c r="Z217" s="70"/>
      <c r="AA217" s="70"/>
      <c r="AB217" s="70"/>
      <c r="AC217" s="70"/>
      <c r="AD217" s="70"/>
      <c r="AE217" s="70"/>
      <c r="AF217" s="70"/>
      <c r="AG217" s="70"/>
      <c r="AH217" s="70"/>
      <c r="AI217" s="70"/>
      <c r="AJ217" s="70"/>
      <c r="AK217" s="70"/>
      <c r="AL217" s="70"/>
      <c r="AM217" s="70"/>
      <c r="AN217" s="70"/>
      <c r="AO217" s="70"/>
      <c r="AP217" s="70"/>
      <c r="AQ217" s="70"/>
      <c r="AR217" s="70"/>
      <c r="AS217" s="70"/>
      <c r="AT217" s="70"/>
      <c r="AU217" s="70"/>
      <c r="AV217" s="69" t="s">
        <v>19</v>
      </c>
      <c r="AW217" s="69" t="s">
        <v>1121</v>
      </c>
      <c r="AX217" s="69" t="s">
        <v>19</v>
      </c>
      <c r="AY217" s="69" t="s">
        <v>19</v>
      </c>
      <c r="AZ217" s="69" t="s">
        <v>19</v>
      </c>
    </row>
    <row r="218" spans="1:52" ht="30" customHeight="1">
      <c r="A218" s="14" t="s">
        <v>416</v>
      </c>
      <c r="B218" s="14" t="s">
        <v>19</v>
      </c>
      <c r="C218" s="14" t="s">
        <v>417</v>
      </c>
      <c r="D218" s="68"/>
      <c r="E218" s="81">
        <f>'단가대비표-MF'!O10</f>
        <v>0</v>
      </c>
      <c r="F218" s="75">
        <f>TRUNC(E218*D218,1)</f>
        <v>0</v>
      </c>
      <c r="G218" s="81">
        <f>'단가대비표-MF'!P10</f>
        <v>0</v>
      </c>
      <c r="H218" s="75">
        <f>TRUNC(G218*D218,1)</f>
        <v>0</v>
      </c>
      <c r="I218" s="81">
        <f>'단가대비표-MF'!V10</f>
        <v>0</v>
      </c>
      <c r="J218" s="75">
        <f>TRUNC(I218*D218,1)</f>
        <v>0</v>
      </c>
      <c r="K218" s="81">
        <f t="shared" si="29"/>
        <v>0</v>
      </c>
      <c r="L218" s="75">
        <f t="shared" si="29"/>
        <v>0</v>
      </c>
      <c r="M218" s="14" t="s">
        <v>19</v>
      </c>
      <c r="N218" s="69" t="s">
        <v>971</v>
      </c>
      <c r="O218" s="69" t="s">
        <v>1122</v>
      </c>
      <c r="P218" s="69" t="s">
        <v>185</v>
      </c>
      <c r="Q218" s="69" t="s">
        <v>185</v>
      </c>
      <c r="R218" s="69" t="s">
        <v>186</v>
      </c>
      <c r="S218" s="70"/>
      <c r="T218" s="70"/>
      <c r="U218" s="70"/>
      <c r="V218" s="70"/>
      <c r="W218" s="70"/>
      <c r="X218" s="70"/>
      <c r="Y218" s="70"/>
      <c r="Z218" s="70"/>
      <c r="AA218" s="70"/>
      <c r="AB218" s="70"/>
      <c r="AC218" s="70"/>
      <c r="AD218" s="70"/>
      <c r="AE218" s="70"/>
      <c r="AF218" s="70"/>
      <c r="AG218" s="70"/>
      <c r="AH218" s="70"/>
      <c r="AI218" s="70"/>
      <c r="AJ218" s="70"/>
      <c r="AK218" s="70"/>
      <c r="AL218" s="70"/>
      <c r="AM218" s="70"/>
      <c r="AN218" s="70"/>
      <c r="AO218" s="70"/>
      <c r="AP218" s="70"/>
      <c r="AQ218" s="70"/>
      <c r="AR218" s="70"/>
      <c r="AS218" s="70"/>
      <c r="AT218" s="70"/>
      <c r="AU218" s="70"/>
      <c r="AV218" s="69" t="s">
        <v>19</v>
      </c>
      <c r="AW218" s="69" t="s">
        <v>1123</v>
      </c>
      <c r="AX218" s="69" t="s">
        <v>19</v>
      </c>
      <c r="AY218" s="69" t="s">
        <v>19</v>
      </c>
      <c r="AZ218" s="69" t="s">
        <v>19</v>
      </c>
    </row>
    <row r="219" spans="1:52" ht="30" customHeight="1">
      <c r="A219" s="14" t="s">
        <v>379</v>
      </c>
      <c r="B219" s="14" t="s">
        <v>243</v>
      </c>
      <c r="C219" s="14" t="s">
        <v>244</v>
      </c>
      <c r="D219" s="68"/>
      <c r="E219" s="81">
        <f>'단가대비표-MF'!O71</f>
        <v>0</v>
      </c>
      <c r="F219" s="75">
        <f>TRUNC(E219*D219,1)</f>
        <v>0</v>
      </c>
      <c r="G219" s="81">
        <f>'단가대비표-MF'!P71</f>
        <v>0</v>
      </c>
      <c r="H219" s="75">
        <f>TRUNC(G219*D219,1)</f>
        <v>0</v>
      </c>
      <c r="I219" s="81">
        <f>'단가대비표-MF'!V71</f>
        <v>0</v>
      </c>
      <c r="J219" s="75">
        <f>TRUNC(I219*D219,1)</f>
        <v>0</v>
      </c>
      <c r="K219" s="81">
        <f t="shared" si="29"/>
        <v>0</v>
      </c>
      <c r="L219" s="75">
        <f t="shared" si="29"/>
        <v>0</v>
      </c>
      <c r="M219" s="14" t="s">
        <v>19</v>
      </c>
      <c r="N219" s="69" t="s">
        <v>971</v>
      </c>
      <c r="O219" s="69" t="s">
        <v>1046</v>
      </c>
      <c r="P219" s="69" t="s">
        <v>185</v>
      </c>
      <c r="Q219" s="69" t="s">
        <v>185</v>
      </c>
      <c r="R219" s="69" t="s">
        <v>186</v>
      </c>
      <c r="S219" s="70"/>
      <c r="T219" s="70"/>
      <c r="U219" s="70"/>
      <c r="V219" s="70">
        <v>1</v>
      </c>
      <c r="W219" s="70"/>
      <c r="X219" s="70"/>
      <c r="Y219" s="70"/>
      <c r="Z219" s="70"/>
      <c r="AA219" s="70"/>
      <c r="AB219" s="70"/>
      <c r="AC219" s="70"/>
      <c r="AD219" s="70"/>
      <c r="AE219" s="70"/>
      <c r="AF219" s="70"/>
      <c r="AG219" s="70"/>
      <c r="AH219" s="70"/>
      <c r="AI219" s="70"/>
      <c r="AJ219" s="70"/>
      <c r="AK219" s="70"/>
      <c r="AL219" s="70"/>
      <c r="AM219" s="70"/>
      <c r="AN219" s="70"/>
      <c r="AO219" s="70"/>
      <c r="AP219" s="70"/>
      <c r="AQ219" s="70"/>
      <c r="AR219" s="70"/>
      <c r="AS219" s="70"/>
      <c r="AT219" s="70"/>
      <c r="AU219" s="70"/>
      <c r="AV219" s="69" t="s">
        <v>19</v>
      </c>
      <c r="AW219" s="69" t="s">
        <v>1124</v>
      </c>
      <c r="AX219" s="69" t="s">
        <v>19</v>
      </c>
      <c r="AY219" s="69" t="s">
        <v>19</v>
      </c>
      <c r="AZ219" s="69" t="s">
        <v>19</v>
      </c>
    </row>
    <row r="220" spans="1:52" ht="30" customHeight="1">
      <c r="A220" s="14" t="s">
        <v>246</v>
      </c>
      <c r="B220" s="14" t="s">
        <v>363</v>
      </c>
      <c r="C220" s="14" t="s">
        <v>192</v>
      </c>
      <c r="D220" s="68"/>
      <c r="E220" s="81">
        <f>TRUNC(SUMIF(V217:V220, RIGHTB(O220, 1), H217:H220)*U220, 2)</f>
        <v>0</v>
      </c>
      <c r="F220" s="75">
        <f>TRUNC(E220*D220,1)</f>
        <v>0</v>
      </c>
      <c r="G220" s="81">
        <v>0</v>
      </c>
      <c r="H220" s="75">
        <f>TRUNC(G220*D220,1)</f>
        <v>0</v>
      </c>
      <c r="I220" s="81">
        <v>0</v>
      </c>
      <c r="J220" s="75">
        <f>TRUNC(I220*D220,1)</f>
        <v>0</v>
      </c>
      <c r="K220" s="81">
        <f t="shared" si="29"/>
        <v>0</v>
      </c>
      <c r="L220" s="75">
        <f t="shared" si="29"/>
        <v>0</v>
      </c>
      <c r="M220" s="14" t="s">
        <v>19</v>
      </c>
      <c r="N220" s="69" t="s">
        <v>971</v>
      </c>
      <c r="O220" s="69" t="s">
        <v>809</v>
      </c>
      <c r="P220" s="69" t="s">
        <v>185</v>
      </c>
      <c r="Q220" s="69" t="s">
        <v>185</v>
      </c>
      <c r="R220" s="69" t="s">
        <v>185</v>
      </c>
      <c r="S220" s="70">
        <v>1</v>
      </c>
      <c r="T220" s="70">
        <v>0</v>
      </c>
      <c r="U220" s="70">
        <v>0.03</v>
      </c>
      <c r="V220" s="70"/>
      <c r="W220" s="70"/>
      <c r="X220" s="70"/>
      <c r="Y220" s="70"/>
      <c r="Z220" s="70"/>
      <c r="AA220" s="70"/>
      <c r="AB220" s="70"/>
      <c r="AC220" s="70"/>
      <c r="AD220" s="70"/>
      <c r="AE220" s="70"/>
      <c r="AF220" s="70"/>
      <c r="AG220" s="70"/>
      <c r="AH220" s="70"/>
      <c r="AI220" s="70"/>
      <c r="AJ220" s="70"/>
      <c r="AK220" s="70"/>
      <c r="AL220" s="70"/>
      <c r="AM220" s="70"/>
      <c r="AN220" s="70"/>
      <c r="AO220" s="70"/>
      <c r="AP220" s="70"/>
      <c r="AQ220" s="70"/>
      <c r="AR220" s="70"/>
      <c r="AS220" s="70"/>
      <c r="AT220" s="70"/>
      <c r="AU220" s="70"/>
      <c r="AV220" s="69" t="s">
        <v>19</v>
      </c>
      <c r="AW220" s="69" t="s">
        <v>1125</v>
      </c>
      <c r="AX220" s="69" t="s">
        <v>19</v>
      </c>
      <c r="AY220" s="69" t="s">
        <v>19</v>
      </c>
      <c r="AZ220" s="69" t="s">
        <v>19</v>
      </c>
    </row>
    <row r="221" spans="1:52" ht="30" customHeight="1">
      <c r="A221" s="14" t="s">
        <v>364</v>
      </c>
      <c r="B221" s="14" t="s">
        <v>19</v>
      </c>
      <c r="C221" s="14" t="s">
        <v>19</v>
      </c>
      <c r="D221" s="68"/>
      <c r="E221" s="81"/>
      <c r="F221" s="75">
        <f>TRUNC(SUMIF(N217:N220, N216, F217:F220),0)</f>
        <v>0</v>
      </c>
      <c r="G221" s="81"/>
      <c r="H221" s="75">
        <f>TRUNC(SUMIF(N217:N220, N216, H217:H220),0)</f>
        <v>0</v>
      </c>
      <c r="I221" s="81"/>
      <c r="J221" s="75">
        <f>TRUNC(SUMIF(N217:N220, N216, J217:J220),0)</f>
        <v>0</v>
      </c>
      <c r="K221" s="81"/>
      <c r="L221" s="75">
        <f>F221+H221+J221</f>
        <v>0</v>
      </c>
      <c r="M221" s="14" t="s">
        <v>19</v>
      </c>
      <c r="N221" s="69" t="s">
        <v>248</v>
      </c>
      <c r="O221" s="69" t="s">
        <v>248</v>
      </c>
      <c r="P221" s="69" t="s">
        <v>19</v>
      </c>
      <c r="Q221" s="69" t="s">
        <v>19</v>
      </c>
      <c r="R221" s="69" t="s">
        <v>19</v>
      </c>
      <c r="S221" s="70"/>
      <c r="T221" s="70"/>
      <c r="U221" s="70"/>
      <c r="V221" s="70"/>
      <c r="W221" s="70"/>
      <c r="X221" s="70"/>
      <c r="Y221" s="70"/>
      <c r="Z221" s="70"/>
      <c r="AA221" s="70"/>
      <c r="AB221" s="70"/>
      <c r="AC221" s="70"/>
      <c r="AD221" s="70"/>
      <c r="AE221" s="70"/>
      <c r="AF221" s="70"/>
      <c r="AG221" s="70"/>
      <c r="AH221" s="70"/>
      <c r="AI221" s="70"/>
      <c r="AJ221" s="70"/>
      <c r="AK221" s="70"/>
      <c r="AL221" s="70"/>
      <c r="AM221" s="70"/>
      <c r="AN221" s="70"/>
      <c r="AO221" s="70"/>
      <c r="AP221" s="70"/>
      <c r="AQ221" s="70"/>
      <c r="AR221" s="70"/>
      <c r="AS221" s="70"/>
      <c r="AT221" s="70"/>
      <c r="AU221" s="70"/>
      <c r="AV221" s="69" t="s">
        <v>19</v>
      </c>
      <c r="AW221" s="69" t="s">
        <v>19</v>
      </c>
      <c r="AX221" s="69" t="s">
        <v>19</v>
      </c>
      <c r="AY221" s="69" t="s">
        <v>19</v>
      </c>
      <c r="AZ221" s="69" t="s">
        <v>19</v>
      </c>
    </row>
  </sheetData>
  <mergeCells count="45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6" manualBreakCount="6">
    <brk id="23" max="12" man="1"/>
    <brk id="116" max="12" man="1"/>
    <brk id="133" max="12" man="1"/>
    <brk id="156" max="12" man="1"/>
    <brk id="177" max="12" man="1"/>
    <brk id="201" max="12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B76"/>
  <sheetViews>
    <sheetView view="pageBreakPreview" topLeftCell="B1" zoomScale="60" zoomScaleNormal="100" workbookViewId="0">
      <selection activeCell="AD31" sqref="AD31"/>
    </sheetView>
  </sheetViews>
  <sheetFormatPr defaultRowHeight="16.5"/>
  <cols>
    <col min="1" max="1" width="12.625" hidden="1" customWidth="1"/>
    <col min="2" max="3" width="30.625" customWidth="1"/>
    <col min="4" max="4" width="4.625" customWidth="1"/>
    <col min="5" max="5" width="13.625" customWidth="1"/>
    <col min="6" max="6" width="4.625" customWidth="1"/>
    <col min="7" max="7" width="13.625" customWidth="1"/>
    <col min="8" max="8" width="4.625" customWidth="1"/>
    <col min="9" max="9" width="13.625" customWidth="1"/>
    <col min="10" max="10" width="4.625" customWidth="1"/>
    <col min="11" max="11" width="13.625" customWidth="1"/>
    <col min="12" max="12" width="4.625" customWidth="1"/>
    <col min="13" max="13" width="13.625" customWidth="1"/>
    <col min="14" max="14" width="4.625" customWidth="1"/>
    <col min="15" max="22" width="13.625" customWidth="1"/>
    <col min="23" max="23" width="8.625" customWidth="1"/>
    <col min="24" max="24" width="12.625" customWidth="1"/>
    <col min="25" max="27" width="1.625" hidden="1" customWidth="1"/>
    <col min="28" max="28" width="10.625" hidden="1" customWidth="1"/>
  </cols>
  <sheetData>
    <row r="1" spans="1:28" ht="30" customHeight="1">
      <c r="A1" s="163" t="s">
        <v>418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</row>
    <row r="2" spans="1:28" ht="30" customHeight="1">
      <c r="A2" s="170" t="s">
        <v>1283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</row>
    <row r="3" spans="1:28" ht="30" customHeight="1">
      <c r="A3" s="165" t="s">
        <v>296</v>
      </c>
      <c r="B3" s="165" t="s">
        <v>1</v>
      </c>
      <c r="C3" s="165" t="s">
        <v>419</v>
      </c>
      <c r="D3" s="165" t="s">
        <v>3</v>
      </c>
      <c r="E3" s="165" t="s">
        <v>5</v>
      </c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 t="s">
        <v>334</v>
      </c>
      <c r="Q3" s="165" t="s">
        <v>335</v>
      </c>
      <c r="R3" s="165"/>
      <c r="S3" s="165"/>
      <c r="T3" s="165"/>
      <c r="U3" s="165"/>
      <c r="V3" s="165"/>
      <c r="W3" s="165" t="s">
        <v>307</v>
      </c>
      <c r="X3" s="165" t="s">
        <v>11</v>
      </c>
      <c r="Y3" s="164" t="s">
        <v>420</v>
      </c>
      <c r="Z3" s="164" t="s">
        <v>421</v>
      </c>
      <c r="AA3" s="164" t="s">
        <v>422</v>
      </c>
      <c r="AB3" s="164" t="s">
        <v>179</v>
      </c>
    </row>
    <row r="4" spans="1:28" ht="30" customHeight="1">
      <c r="A4" s="165"/>
      <c r="B4" s="165"/>
      <c r="C4" s="165"/>
      <c r="D4" s="165"/>
      <c r="E4" s="136" t="s">
        <v>423</v>
      </c>
      <c r="F4" s="136" t="s">
        <v>424</v>
      </c>
      <c r="G4" s="136" t="s">
        <v>425</v>
      </c>
      <c r="H4" s="136" t="s">
        <v>424</v>
      </c>
      <c r="I4" s="136" t="s">
        <v>426</v>
      </c>
      <c r="J4" s="136" t="s">
        <v>424</v>
      </c>
      <c r="K4" s="136" t="s">
        <v>427</v>
      </c>
      <c r="L4" s="136" t="s">
        <v>424</v>
      </c>
      <c r="M4" s="136" t="s">
        <v>428</v>
      </c>
      <c r="N4" s="136" t="s">
        <v>424</v>
      </c>
      <c r="O4" s="136" t="s">
        <v>429</v>
      </c>
      <c r="P4" s="165"/>
      <c r="Q4" s="136" t="s">
        <v>423</v>
      </c>
      <c r="R4" s="136" t="s">
        <v>425</v>
      </c>
      <c r="S4" s="136" t="s">
        <v>426</v>
      </c>
      <c r="T4" s="136" t="s">
        <v>427</v>
      </c>
      <c r="U4" s="136" t="s">
        <v>428</v>
      </c>
      <c r="V4" s="136" t="s">
        <v>429</v>
      </c>
      <c r="W4" s="165"/>
      <c r="X4" s="165"/>
      <c r="Y4" s="164"/>
      <c r="Z4" s="164"/>
      <c r="AA4" s="164"/>
      <c r="AB4" s="164"/>
    </row>
    <row r="5" spans="1:28" ht="30" customHeight="1">
      <c r="A5" s="138" t="s">
        <v>1120</v>
      </c>
      <c r="B5" s="138" t="s">
        <v>414</v>
      </c>
      <c r="C5" s="138" t="s">
        <v>415</v>
      </c>
      <c r="D5" s="82" t="s">
        <v>361</v>
      </c>
      <c r="E5" s="83"/>
      <c r="F5" s="138"/>
      <c r="G5" s="83"/>
      <c r="H5" s="138"/>
      <c r="I5" s="83"/>
      <c r="J5" s="138"/>
      <c r="K5" s="83"/>
      <c r="L5" s="138"/>
      <c r="M5" s="83"/>
      <c r="N5" s="138"/>
      <c r="O5" s="83"/>
      <c r="P5" s="83">
        <v>0</v>
      </c>
      <c r="Q5" s="83">
        <v>0</v>
      </c>
      <c r="R5" s="83">
        <v>0</v>
      </c>
      <c r="S5" s="83">
        <v>0</v>
      </c>
      <c r="T5" s="83">
        <v>0</v>
      </c>
      <c r="U5" s="83">
        <v>0</v>
      </c>
      <c r="V5" s="83">
        <v>0</v>
      </c>
      <c r="W5" s="138" t="s">
        <v>430</v>
      </c>
      <c r="X5" s="138" t="s">
        <v>19</v>
      </c>
      <c r="Y5" s="69" t="s">
        <v>19</v>
      </c>
      <c r="Z5" s="69" t="s">
        <v>19</v>
      </c>
      <c r="AA5" s="84"/>
      <c r="AB5" s="69" t="s">
        <v>19</v>
      </c>
    </row>
    <row r="6" spans="1:28" ht="30" customHeight="1">
      <c r="A6" s="138" t="s">
        <v>1006</v>
      </c>
      <c r="B6" s="138" t="s">
        <v>370</v>
      </c>
      <c r="C6" s="138" t="s">
        <v>371</v>
      </c>
      <c r="D6" s="82" t="s">
        <v>204</v>
      </c>
      <c r="E6" s="83"/>
      <c r="F6" s="138"/>
      <c r="G6" s="83"/>
      <c r="H6" s="138"/>
      <c r="I6" s="83"/>
      <c r="J6" s="138"/>
      <c r="K6" s="83"/>
      <c r="L6" s="138"/>
      <c r="M6" s="83"/>
      <c r="N6" s="138"/>
      <c r="O6" s="83"/>
      <c r="P6" s="83">
        <v>0</v>
      </c>
      <c r="Q6" s="83">
        <v>0</v>
      </c>
      <c r="R6" s="83">
        <v>0</v>
      </c>
      <c r="S6" s="83">
        <v>0</v>
      </c>
      <c r="T6" s="83">
        <v>0</v>
      </c>
      <c r="U6" s="83">
        <v>0</v>
      </c>
      <c r="V6" s="83">
        <v>0</v>
      </c>
      <c r="W6" s="138" t="s">
        <v>431</v>
      </c>
      <c r="X6" s="138" t="s">
        <v>19</v>
      </c>
      <c r="Y6" s="69" t="s">
        <v>19</v>
      </c>
      <c r="Z6" s="69" t="s">
        <v>19</v>
      </c>
      <c r="AA6" s="84"/>
      <c r="AB6" s="69" t="s">
        <v>19</v>
      </c>
    </row>
    <row r="7" spans="1:28" ht="30" customHeight="1">
      <c r="A7" s="138" t="s">
        <v>1053</v>
      </c>
      <c r="B7" s="138" t="s">
        <v>370</v>
      </c>
      <c r="C7" s="138" t="s">
        <v>381</v>
      </c>
      <c r="D7" s="82" t="s">
        <v>291</v>
      </c>
      <c r="E7" s="83"/>
      <c r="F7" s="138"/>
      <c r="G7" s="83"/>
      <c r="H7" s="138"/>
      <c r="I7" s="83"/>
      <c r="J7" s="138"/>
      <c r="K7" s="83"/>
      <c r="L7" s="138"/>
      <c r="M7" s="83"/>
      <c r="N7" s="138"/>
      <c r="O7" s="83"/>
      <c r="P7" s="83">
        <v>0</v>
      </c>
      <c r="Q7" s="83">
        <v>0</v>
      </c>
      <c r="R7" s="83">
        <v>0</v>
      </c>
      <c r="S7" s="83">
        <v>0</v>
      </c>
      <c r="T7" s="83">
        <v>0</v>
      </c>
      <c r="U7" s="83">
        <v>0</v>
      </c>
      <c r="V7" s="83">
        <v>0</v>
      </c>
      <c r="W7" s="138" t="s">
        <v>432</v>
      </c>
      <c r="X7" s="138" t="s">
        <v>19</v>
      </c>
      <c r="Y7" s="69" t="s">
        <v>19</v>
      </c>
      <c r="Z7" s="69" t="s">
        <v>19</v>
      </c>
      <c r="AA7" s="84"/>
      <c r="AB7" s="69" t="s">
        <v>19</v>
      </c>
    </row>
    <row r="8" spans="1:28" ht="30" customHeight="1">
      <c r="A8" s="138" t="s">
        <v>1107</v>
      </c>
      <c r="B8" s="138" t="s">
        <v>403</v>
      </c>
      <c r="C8" s="138" t="s">
        <v>404</v>
      </c>
      <c r="D8" s="82" t="s">
        <v>204</v>
      </c>
      <c r="E8" s="83"/>
      <c r="F8" s="138"/>
      <c r="G8" s="83"/>
      <c r="H8" s="138"/>
      <c r="I8" s="83"/>
      <c r="J8" s="138"/>
      <c r="K8" s="83"/>
      <c r="L8" s="138"/>
      <c r="M8" s="83"/>
      <c r="N8" s="138"/>
      <c r="O8" s="83"/>
      <c r="P8" s="83">
        <v>0</v>
      </c>
      <c r="Q8" s="83">
        <v>0</v>
      </c>
      <c r="R8" s="83">
        <v>0</v>
      </c>
      <c r="S8" s="83">
        <v>0</v>
      </c>
      <c r="T8" s="83">
        <v>0</v>
      </c>
      <c r="U8" s="83">
        <v>0</v>
      </c>
      <c r="V8" s="83">
        <v>0</v>
      </c>
      <c r="W8" s="138" t="s">
        <v>433</v>
      </c>
      <c r="X8" s="138" t="s">
        <v>19</v>
      </c>
      <c r="Y8" s="69" t="s">
        <v>19</v>
      </c>
      <c r="Z8" s="69" t="s">
        <v>19</v>
      </c>
      <c r="AA8" s="84"/>
      <c r="AB8" s="69" t="s">
        <v>19</v>
      </c>
    </row>
    <row r="9" spans="1:28" ht="30" customHeight="1">
      <c r="A9" s="138" t="s">
        <v>1105</v>
      </c>
      <c r="B9" s="138" t="s">
        <v>400</v>
      </c>
      <c r="C9" s="138" t="s">
        <v>401</v>
      </c>
      <c r="D9" s="82" t="s">
        <v>402</v>
      </c>
      <c r="E9" s="83"/>
      <c r="F9" s="138"/>
      <c r="G9" s="83"/>
      <c r="H9" s="138"/>
      <c r="I9" s="83"/>
      <c r="J9" s="138"/>
      <c r="K9" s="83"/>
      <c r="L9" s="138"/>
      <c r="M9" s="83"/>
      <c r="N9" s="138"/>
      <c r="O9" s="83"/>
      <c r="P9" s="83">
        <v>0</v>
      </c>
      <c r="Q9" s="83">
        <v>0</v>
      </c>
      <c r="R9" s="83">
        <v>0</v>
      </c>
      <c r="S9" s="83">
        <v>0</v>
      </c>
      <c r="T9" s="83">
        <v>0</v>
      </c>
      <c r="U9" s="83">
        <v>0</v>
      </c>
      <c r="V9" s="83">
        <v>0</v>
      </c>
      <c r="W9" s="138" t="s">
        <v>434</v>
      </c>
      <c r="X9" s="138" t="s">
        <v>19</v>
      </c>
      <c r="Y9" s="69" t="s">
        <v>19</v>
      </c>
      <c r="Z9" s="69" t="s">
        <v>19</v>
      </c>
      <c r="AA9" s="84"/>
      <c r="AB9" s="69" t="s">
        <v>19</v>
      </c>
    </row>
    <row r="10" spans="1:28" ht="30" customHeight="1">
      <c r="A10" s="138" t="s">
        <v>1122</v>
      </c>
      <c r="B10" s="138" t="s">
        <v>416</v>
      </c>
      <c r="C10" s="138" t="s">
        <v>19</v>
      </c>
      <c r="D10" s="82" t="s">
        <v>417</v>
      </c>
      <c r="E10" s="83"/>
      <c r="F10" s="138"/>
      <c r="G10" s="83"/>
      <c r="H10" s="138"/>
      <c r="I10" s="83"/>
      <c r="J10" s="138"/>
      <c r="K10" s="83"/>
      <c r="L10" s="138"/>
      <c r="M10" s="83"/>
      <c r="N10" s="138"/>
      <c r="O10" s="83"/>
      <c r="P10" s="83">
        <v>0</v>
      </c>
      <c r="Q10" s="83">
        <v>0</v>
      </c>
      <c r="R10" s="83">
        <v>0</v>
      </c>
      <c r="S10" s="83">
        <v>0</v>
      </c>
      <c r="T10" s="83">
        <v>0</v>
      </c>
      <c r="U10" s="83">
        <v>0</v>
      </c>
      <c r="V10" s="83">
        <v>0</v>
      </c>
      <c r="W10" s="138" t="s">
        <v>435</v>
      </c>
      <c r="X10" s="138" t="s">
        <v>19</v>
      </c>
      <c r="Y10" s="69" t="s">
        <v>19</v>
      </c>
      <c r="Z10" s="69" t="s">
        <v>19</v>
      </c>
      <c r="AA10" s="84"/>
      <c r="AB10" s="69" t="s">
        <v>19</v>
      </c>
    </row>
    <row r="11" spans="1:28" ht="30" customHeight="1">
      <c r="A11" s="138" t="s">
        <v>1008</v>
      </c>
      <c r="B11" s="138" t="s">
        <v>372</v>
      </c>
      <c r="C11" s="138" t="s">
        <v>373</v>
      </c>
      <c r="D11" s="82" t="s">
        <v>204</v>
      </c>
      <c r="E11" s="83"/>
      <c r="F11" s="138"/>
      <c r="G11" s="83"/>
      <c r="H11" s="138"/>
      <c r="I11" s="83"/>
      <c r="J11" s="138"/>
      <c r="K11" s="83"/>
      <c r="L11" s="138"/>
      <c r="M11" s="83"/>
      <c r="N11" s="138"/>
      <c r="O11" s="83"/>
      <c r="P11" s="83">
        <v>0</v>
      </c>
      <c r="Q11" s="83">
        <v>0</v>
      </c>
      <c r="R11" s="83">
        <v>0</v>
      </c>
      <c r="S11" s="83">
        <v>0</v>
      </c>
      <c r="T11" s="83">
        <v>0</v>
      </c>
      <c r="U11" s="83">
        <v>0</v>
      </c>
      <c r="V11" s="83">
        <v>0</v>
      </c>
      <c r="W11" s="138" t="s">
        <v>436</v>
      </c>
      <c r="X11" s="138" t="s">
        <v>19</v>
      </c>
      <c r="Y11" s="69" t="s">
        <v>19</v>
      </c>
      <c r="Z11" s="69" t="s">
        <v>19</v>
      </c>
      <c r="AA11" s="84"/>
      <c r="AB11" s="69" t="s">
        <v>19</v>
      </c>
    </row>
    <row r="12" spans="1:28" ht="30" customHeight="1">
      <c r="A12" s="138" t="s">
        <v>1055</v>
      </c>
      <c r="B12" s="138" t="s">
        <v>372</v>
      </c>
      <c r="C12" s="138" t="s">
        <v>382</v>
      </c>
      <c r="D12" s="82" t="s">
        <v>204</v>
      </c>
      <c r="E12" s="83"/>
      <c r="F12" s="138"/>
      <c r="G12" s="83"/>
      <c r="H12" s="138"/>
      <c r="I12" s="83"/>
      <c r="J12" s="138"/>
      <c r="K12" s="83"/>
      <c r="L12" s="138"/>
      <c r="M12" s="83"/>
      <c r="N12" s="138"/>
      <c r="O12" s="83"/>
      <c r="P12" s="83">
        <v>0</v>
      </c>
      <c r="Q12" s="83">
        <v>0</v>
      </c>
      <c r="R12" s="83">
        <v>0</v>
      </c>
      <c r="S12" s="83">
        <v>0</v>
      </c>
      <c r="T12" s="83">
        <v>0</v>
      </c>
      <c r="U12" s="83">
        <v>0</v>
      </c>
      <c r="V12" s="83">
        <v>0</v>
      </c>
      <c r="W12" s="138" t="s">
        <v>437</v>
      </c>
      <c r="X12" s="138" t="s">
        <v>19</v>
      </c>
      <c r="Y12" s="69" t="s">
        <v>19</v>
      </c>
      <c r="Z12" s="69" t="s">
        <v>19</v>
      </c>
      <c r="AA12" s="84"/>
      <c r="AB12" s="69" t="s">
        <v>19</v>
      </c>
    </row>
    <row r="13" spans="1:28" ht="30" customHeight="1">
      <c r="A13" s="138" t="s">
        <v>1018</v>
      </c>
      <c r="B13" s="138" t="s">
        <v>368</v>
      </c>
      <c r="C13" s="138" t="s">
        <v>376</v>
      </c>
      <c r="D13" s="82" t="s">
        <v>204</v>
      </c>
      <c r="E13" s="83"/>
      <c r="F13" s="138"/>
      <c r="G13" s="83"/>
      <c r="H13" s="138"/>
      <c r="I13" s="83"/>
      <c r="J13" s="138"/>
      <c r="K13" s="83"/>
      <c r="L13" s="138"/>
      <c r="M13" s="83"/>
      <c r="N13" s="138"/>
      <c r="O13" s="83"/>
      <c r="P13" s="83">
        <v>0</v>
      </c>
      <c r="Q13" s="83">
        <v>0</v>
      </c>
      <c r="R13" s="83">
        <v>0</v>
      </c>
      <c r="S13" s="83">
        <v>0</v>
      </c>
      <c r="T13" s="83">
        <v>0</v>
      </c>
      <c r="U13" s="83">
        <v>0</v>
      </c>
      <c r="V13" s="83">
        <v>0</v>
      </c>
      <c r="W13" s="138" t="s">
        <v>438</v>
      </c>
      <c r="X13" s="138" t="s">
        <v>19</v>
      </c>
      <c r="Y13" s="69" t="s">
        <v>19</v>
      </c>
      <c r="Z13" s="69" t="s">
        <v>19</v>
      </c>
      <c r="AA13" s="84"/>
      <c r="AB13" s="69" t="s">
        <v>19</v>
      </c>
    </row>
    <row r="14" spans="1:28" ht="30" customHeight="1">
      <c r="A14" s="138" t="s">
        <v>1014</v>
      </c>
      <c r="B14" s="138" t="s">
        <v>368</v>
      </c>
      <c r="C14" s="138" t="s">
        <v>375</v>
      </c>
      <c r="D14" s="82" t="s">
        <v>204</v>
      </c>
      <c r="E14" s="83"/>
      <c r="F14" s="138"/>
      <c r="G14" s="83"/>
      <c r="H14" s="138"/>
      <c r="I14" s="83"/>
      <c r="J14" s="138"/>
      <c r="K14" s="83"/>
      <c r="L14" s="138"/>
      <c r="M14" s="83"/>
      <c r="N14" s="138"/>
      <c r="O14" s="83"/>
      <c r="P14" s="83">
        <v>0</v>
      </c>
      <c r="Q14" s="83">
        <v>0</v>
      </c>
      <c r="R14" s="83">
        <v>0</v>
      </c>
      <c r="S14" s="83">
        <v>0</v>
      </c>
      <c r="T14" s="83">
        <v>0</v>
      </c>
      <c r="U14" s="83">
        <v>0</v>
      </c>
      <c r="V14" s="83">
        <v>0</v>
      </c>
      <c r="W14" s="138" t="s">
        <v>439</v>
      </c>
      <c r="X14" s="138" t="s">
        <v>19</v>
      </c>
      <c r="Y14" s="69" t="s">
        <v>19</v>
      </c>
      <c r="Z14" s="69" t="s">
        <v>19</v>
      </c>
      <c r="AA14" s="84"/>
      <c r="AB14" s="69" t="s">
        <v>19</v>
      </c>
    </row>
    <row r="15" spans="1:28" ht="30" customHeight="1">
      <c r="A15" s="138" t="s">
        <v>1010</v>
      </c>
      <c r="B15" s="138" t="s">
        <v>368</v>
      </c>
      <c r="C15" s="138" t="s">
        <v>374</v>
      </c>
      <c r="D15" s="82" t="s">
        <v>204</v>
      </c>
      <c r="E15" s="83"/>
      <c r="F15" s="138"/>
      <c r="G15" s="83"/>
      <c r="H15" s="138"/>
      <c r="I15" s="83"/>
      <c r="J15" s="138"/>
      <c r="K15" s="83"/>
      <c r="L15" s="138"/>
      <c r="M15" s="83"/>
      <c r="N15" s="138"/>
      <c r="O15" s="83"/>
      <c r="P15" s="83">
        <v>0</v>
      </c>
      <c r="Q15" s="83">
        <v>0</v>
      </c>
      <c r="R15" s="83">
        <v>0</v>
      </c>
      <c r="S15" s="83">
        <v>0</v>
      </c>
      <c r="T15" s="83">
        <v>0</v>
      </c>
      <c r="U15" s="83">
        <v>0</v>
      </c>
      <c r="V15" s="83">
        <v>0</v>
      </c>
      <c r="W15" s="138" t="s">
        <v>440</v>
      </c>
      <c r="X15" s="138" t="s">
        <v>19</v>
      </c>
      <c r="Y15" s="69" t="s">
        <v>19</v>
      </c>
      <c r="Z15" s="69" t="s">
        <v>19</v>
      </c>
      <c r="AA15" s="84"/>
      <c r="AB15" s="69" t="s">
        <v>19</v>
      </c>
    </row>
    <row r="16" spans="1:28" ht="30" customHeight="1">
      <c r="A16" s="138" t="s">
        <v>1004</v>
      </c>
      <c r="B16" s="138" t="s">
        <v>368</v>
      </c>
      <c r="C16" s="138" t="s">
        <v>369</v>
      </c>
      <c r="D16" s="82" t="s">
        <v>204</v>
      </c>
      <c r="E16" s="83"/>
      <c r="F16" s="138"/>
      <c r="G16" s="83"/>
      <c r="H16" s="138"/>
      <c r="I16" s="83"/>
      <c r="J16" s="138"/>
      <c r="K16" s="83"/>
      <c r="L16" s="138"/>
      <c r="M16" s="83"/>
      <c r="N16" s="138"/>
      <c r="O16" s="83"/>
      <c r="P16" s="83">
        <v>0</v>
      </c>
      <c r="Q16" s="83">
        <v>0</v>
      </c>
      <c r="R16" s="83">
        <v>0</v>
      </c>
      <c r="S16" s="83">
        <v>0</v>
      </c>
      <c r="T16" s="83">
        <v>0</v>
      </c>
      <c r="U16" s="83">
        <v>0</v>
      </c>
      <c r="V16" s="83">
        <v>0</v>
      </c>
      <c r="W16" s="138" t="s">
        <v>441</v>
      </c>
      <c r="X16" s="138" t="s">
        <v>19</v>
      </c>
      <c r="Y16" s="69" t="s">
        <v>19</v>
      </c>
      <c r="Z16" s="69" t="s">
        <v>19</v>
      </c>
      <c r="AA16" s="84"/>
      <c r="AB16" s="69" t="s">
        <v>19</v>
      </c>
    </row>
    <row r="17" spans="1:28" ht="30" customHeight="1">
      <c r="A17" s="138" t="s">
        <v>1057</v>
      </c>
      <c r="B17" s="138" t="s">
        <v>368</v>
      </c>
      <c r="C17" s="138" t="s">
        <v>383</v>
      </c>
      <c r="D17" s="82" t="s">
        <v>204</v>
      </c>
      <c r="E17" s="83"/>
      <c r="F17" s="138"/>
      <c r="G17" s="83"/>
      <c r="H17" s="138"/>
      <c r="I17" s="83"/>
      <c r="J17" s="138"/>
      <c r="K17" s="83"/>
      <c r="L17" s="138"/>
      <c r="M17" s="83"/>
      <c r="N17" s="138"/>
      <c r="O17" s="83"/>
      <c r="P17" s="83">
        <v>0</v>
      </c>
      <c r="Q17" s="83">
        <v>0</v>
      </c>
      <c r="R17" s="83">
        <v>0</v>
      </c>
      <c r="S17" s="83">
        <v>0</v>
      </c>
      <c r="T17" s="83">
        <v>0</v>
      </c>
      <c r="U17" s="83">
        <v>0</v>
      </c>
      <c r="V17" s="83">
        <v>0</v>
      </c>
      <c r="W17" s="138" t="s">
        <v>442</v>
      </c>
      <c r="X17" s="138" t="s">
        <v>19</v>
      </c>
      <c r="Y17" s="69" t="s">
        <v>19</v>
      </c>
      <c r="Z17" s="69" t="s">
        <v>19</v>
      </c>
      <c r="AA17" s="84"/>
      <c r="AB17" s="69" t="s">
        <v>19</v>
      </c>
    </row>
    <row r="18" spans="1:28" ht="30" customHeight="1">
      <c r="A18" s="138" t="s">
        <v>1051</v>
      </c>
      <c r="B18" s="138" t="s">
        <v>368</v>
      </c>
      <c r="C18" s="138" t="s">
        <v>380</v>
      </c>
      <c r="D18" s="82" t="s">
        <v>204</v>
      </c>
      <c r="E18" s="83"/>
      <c r="F18" s="138"/>
      <c r="G18" s="83"/>
      <c r="H18" s="138"/>
      <c r="I18" s="83"/>
      <c r="J18" s="138"/>
      <c r="K18" s="83"/>
      <c r="L18" s="138"/>
      <c r="M18" s="83"/>
      <c r="N18" s="138"/>
      <c r="O18" s="83"/>
      <c r="P18" s="83">
        <v>0</v>
      </c>
      <c r="Q18" s="83">
        <v>0</v>
      </c>
      <c r="R18" s="83">
        <v>0</v>
      </c>
      <c r="S18" s="83">
        <v>0</v>
      </c>
      <c r="T18" s="83">
        <v>0</v>
      </c>
      <c r="U18" s="83">
        <v>0</v>
      </c>
      <c r="V18" s="83">
        <v>0</v>
      </c>
      <c r="W18" s="138" t="s">
        <v>443</v>
      </c>
      <c r="X18" s="138" t="s">
        <v>19</v>
      </c>
      <c r="Y18" s="69" t="s">
        <v>19</v>
      </c>
      <c r="Z18" s="69" t="s">
        <v>19</v>
      </c>
      <c r="AA18" s="84"/>
      <c r="AB18" s="69" t="s">
        <v>19</v>
      </c>
    </row>
    <row r="19" spans="1:28" ht="30" customHeight="1">
      <c r="A19" s="138" t="s">
        <v>1109</v>
      </c>
      <c r="B19" s="138" t="s">
        <v>405</v>
      </c>
      <c r="C19" s="138" t="s">
        <v>406</v>
      </c>
      <c r="D19" s="82" t="s">
        <v>204</v>
      </c>
      <c r="E19" s="83"/>
      <c r="F19" s="138"/>
      <c r="G19" s="83"/>
      <c r="H19" s="138"/>
      <c r="I19" s="83"/>
      <c r="J19" s="138"/>
      <c r="K19" s="83"/>
      <c r="L19" s="138"/>
      <c r="M19" s="83"/>
      <c r="N19" s="138"/>
      <c r="O19" s="83"/>
      <c r="P19" s="83">
        <v>0</v>
      </c>
      <c r="Q19" s="83">
        <v>0</v>
      </c>
      <c r="R19" s="83">
        <v>0</v>
      </c>
      <c r="S19" s="83">
        <v>0</v>
      </c>
      <c r="T19" s="83">
        <v>0</v>
      </c>
      <c r="U19" s="83">
        <v>0</v>
      </c>
      <c r="V19" s="83">
        <v>0</v>
      </c>
      <c r="W19" s="138" t="s">
        <v>444</v>
      </c>
      <c r="X19" s="138" t="s">
        <v>19</v>
      </c>
      <c r="Y19" s="69" t="s">
        <v>19</v>
      </c>
      <c r="Z19" s="69" t="s">
        <v>19</v>
      </c>
      <c r="AA19" s="84"/>
      <c r="AB19" s="69" t="s">
        <v>19</v>
      </c>
    </row>
    <row r="20" spans="1:28" ht="30" customHeight="1">
      <c r="A20" s="138" t="s">
        <v>1116</v>
      </c>
      <c r="B20" s="138" t="s">
        <v>409</v>
      </c>
      <c r="C20" s="138" t="s">
        <v>410</v>
      </c>
      <c r="D20" s="82" t="s">
        <v>411</v>
      </c>
      <c r="E20" s="83"/>
      <c r="F20" s="138"/>
      <c r="G20" s="83"/>
      <c r="H20" s="138"/>
      <c r="I20" s="83"/>
      <c r="J20" s="138"/>
      <c r="K20" s="83"/>
      <c r="L20" s="138"/>
      <c r="M20" s="83"/>
      <c r="N20" s="138"/>
      <c r="O20" s="83"/>
      <c r="P20" s="83">
        <v>0</v>
      </c>
      <c r="Q20" s="83">
        <v>0</v>
      </c>
      <c r="R20" s="83">
        <v>0</v>
      </c>
      <c r="S20" s="83">
        <v>0</v>
      </c>
      <c r="T20" s="83">
        <v>0</v>
      </c>
      <c r="U20" s="83">
        <v>0</v>
      </c>
      <c r="V20" s="83">
        <v>0</v>
      </c>
      <c r="W20" s="138" t="s">
        <v>445</v>
      </c>
      <c r="X20" s="138" t="s">
        <v>19</v>
      </c>
      <c r="Y20" s="69" t="s">
        <v>19</v>
      </c>
      <c r="Z20" s="69" t="s">
        <v>19</v>
      </c>
      <c r="AA20" s="84"/>
      <c r="AB20" s="69" t="s">
        <v>19</v>
      </c>
    </row>
    <row r="21" spans="1:28" ht="30" customHeight="1">
      <c r="A21" s="138" t="s">
        <v>1118</v>
      </c>
      <c r="B21" s="138" t="s">
        <v>412</v>
      </c>
      <c r="C21" s="138" t="s">
        <v>413</v>
      </c>
      <c r="D21" s="82" t="s">
        <v>411</v>
      </c>
      <c r="E21" s="83"/>
      <c r="F21" s="138"/>
      <c r="G21" s="83"/>
      <c r="H21" s="138"/>
      <c r="I21" s="83"/>
      <c r="J21" s="138"/>
      <c r="K21" s="83"/>
      <c r="L21" s="138"/>
      <c r="M21" s="83"/>
      <c r="N21" s="138"/>
      <c r="O21" s="83"/>
      <c r="P21" s="83">
        <v>0</v>
      </c>
      <c r="Q21" s="83">
        <v>0</v>
      </c>
      <c r="R21" s="83">
        <v>0</v>
      </c>
      <c r="S21" s="83">
        <v>0</v>
      </c>
      <c r="T21" s="83">
        <v>0</v>
      </c>
      <c r="U21" s="83">
        <v>0</v>
      </c>
      <c r="V21" s="83">
        <v>0</v>
      </c>
      <c r="W21" s="138" t="s">
        <v>446</v>
      </c>
      <c r="X21" s="138" t="s">
        <v>19</v>
      </c>
      <c r="Y21" s="69" t="s">
        <v>19</v>
      </c>
      <c r="Z21" s="69" t="s">
        <v>19</v>
      </c>
      <c r="AA21" s="84"/>
      <c r="AB21" s="69" t="s">
        <v>19</v>
      </c>
    </row>
    <row r="22" spans="1:28" ht="30" customHeight="1">
      <c r="A22" s="138" t="s">
        <v>980</v>
      </c>
      <c r="B22" s="138" t="s">
        <v>359</v>
      </c>
      <c r="C22" s="138" t="s">
        <v>360</v>
      </c>
      <c r="D22" s="82" t="s">
        <v>361</v>
      </c>
      <c r="E22" s="83"/>
      <c r="F22" s="138"/>
      <c r="G22" s="83"/>
      <c r="H22" s="138"/>
      <c r="I22" s="83"/>
      <c r="J22" s="138"/>
      <c r="K22" s="83"/>
      <c r="L22" s="138"/>
      <c r="M22" s="83"/>
      <c r="N22" s="138"/>
      <c r="O22" s="83"/>
      <c r="P22" s="83">
        <v>0</v>
      </c>
      <c r="Q22" s="83">
        <v>0</v>
      </c>
      <c r="R22" s="83">
        <v>0</v>
      </c>
      <c r="S22" s="83">
        <v>0</v>
      </c>
      <c r="T22" s="83">
        <v>0</v>
      </c>
      <c r="U22" s="83">
        <v>0</v>
      </c>
      <c r="V22" s="83">
        <v>0</v>
      </c>
      <c r="W22" s="138" t="s">
        <v>447</v>
      </c>
      <c r="X22" s="138" t="s">
        <v>19</v>
      </c>
      <c r="Y22" s="69" t="s">
        <v>19</v>
      </c>
      <c r="Z22" s="69" t="s">
        <v>19</v>
      </c>
      <c r="AA22" s="84"/>
      <c r="AB22" s="69" t="s">
        <v>19</v>
      </c>
    </row>
    <row r="23" spans="1:28" ht="30" customHeight="1">
      <c r="A23" s="138" t="s">
        <v>998</v>
      </c>
      <c r="B23" s="138" t="s">
        <v>357</v>
      </c>
      <c r="C23" s="138" t="s">
        <v>367</v>
      </c>
      <c r="D23" s="82" t="s">
        <v>184</v>
      </c>
      <c r="E23" s="83"/>
      <c r="F23" s="138"/>
      <c r="G23" s="83"/>
      <c r="H23" s="138"/>
      <c r="I23" s="83"/>
      <c r="J23" s="138"/>
      <c r="K23" s="83"/>
      <c r="L23" s="138"/>
      <c r="M23" s="83"/>
      <c r="N23" s="138"/>
      <c r="O23" s="83"/>
      <c r="P23" s="83">
        <v>0</v>
      </c>
      <c r="Q23" s="83">
        <v>0</v>
      </c>
      <c r="R23" s="83">
        <v>0</v>
      </c>
      <c r="S23" s="83">
        <v>0</v>
      </c>
      <c r="T23" s="83">
        <v>0</v>
      </c>
      <c r="U23" s="83">
        <v>0</v>
      </c>
      <c r="V23" s="83">
        <v>0</v>
      </c>
      <c r="W23" s="138" t="s">
        <v>448</v>
      </c>
      <c r="X23" s="138" t="s">
        <v>19</v>
      </c>
      <c r="Y23" s="69" t="s">
        <v>19</v>
      </c>
      <c r="Z23" s="69" t="s">
        <v>19</v>
      </c>
      <c r="AA23" s="84"/>
      <c r="AB23" s="69" t="s">
        <v>19</v>
      </c>
    </row>
    <row r="24" spans="1:28" ht="30" customHeight="1">
      <c r="A24" s="138" t="s">
        <v>992</v>
      </c>
      <c r="B24" s="138" t="s">
        <v>357</v>
      </c>
      <c r="C24" s="138" t="s">
        <v>366</v>
      </c>
      <c r="D24" s="82" t="s">
        <v>184</v>
      </c>
      <c r="E24" s="83"/>
      <c r="F24" s="138"/>
      <c r="G24" s="83"/>
      <c r="H24" s="138"/>
      <c r="I24" s="83"/>
      <c r="J24" s="138"/>
      <c r="K24" s="83"/>
      <c r="L24" s="138"/>
      <c r="M24" s="83"/>
      <c r="N24" s="138"/>
      <c r="O24" s="83"/>
      <c r="P24" s="83">
        <v>0</v>
      </c>
      <c r="Q24" s="83">
        <v>0</v>
      </c>
      <c r="R24" s="83">
        <v>0</v>
      </c>
      <c r="S24" s="83">
        <v>0</v>
      </c>
      <c r="T24" s="83">
        <v>0</v>
      </c>
      <c r="U24" s="83">
        <v>0</v>
      </c>
      <c r="V24" s="83">
        <v>0</v>
      </c>
      <c r="W24" s="138" t="s">
        <v>449</v>
      </c>
      <c r="X24" s="138" t="s">
        <v>19</v>
      </c>
      <c r="Y24" s="69" t="s">
        <v>19</v>
      </c>
      <c r="Z24" s="69" t="s">
        <v>19</v>
      </c>
      <c r="AA24" s="84"/>
      <c r="AB24" s="69" t="s">
        <v>19</v>
      </c>
    </row>
    <row r="25" spans="1:28" ht="30" customHeight="1">
      <c r="A25" s="138" t="s">
        <v>986</v>
      </c>
      <c r="B25" s="138" t="s">
        <v>357</v>
      </c>
      <c r="C25" s="138" t="s">
        <v>365</v>
      </c>
      <c r="D25" s="82" t="s">
        <v>184</v>
      </c>
      <c r="E25" s="83"/>
      <c r="F25" s="138"/>
      <c r="G25" s="83"/>
      <c r="H25" s="138"/>
      <c r="I25" s="83"/>
      <c r="J25" s="138"/>
      <c r="K25" s="83"/>
      <c r="L25" s="138"/>
      <c r="M25" s="83"/>
      <c r="N25" s="138"/>
      <c r="O25" s="83"/>
      <c r="P25" s="83">
        <v>0</v>
      </c>
      <c r="Q25" s="83">
        <v>0</v>
      </c>
      <c r="R25" s="83">
        <v>0</v>
      </c>
      <c r="S25" s="83">
        <v>0</v>
      </c>
      <c r="T25" s="83">
        <v>0</v>
      </c>
      <c r="U25" s="83">
        <v>0</v>
      </c>
      <c r="V25" s="83">
        <v>0</v>
      </c>
      <c r="W25" s="138" t="s">
        <v>450</v>
      </c>
      <c r="X25" s="138" t="s">
        <v>19</v>
      </c>
      <c r="Y25" s="69" t="s">
        <v>19</v>
      </c>
      <c r="Z25" s="69" t="s">
        <v>19</v>
      </c>
      <c r="AA25" s="84"/>
      <c r="AB25" s="69" t="s">
        <v>19</v>
      </c>
    </row>
    <row r="26" spans="1:28" ht="30" customHeight="1">
      <c r="A26" s="138" t="s">
        <v>978</v>
      </c>
      <c r="B26" s="138" t="s">
        <v>357</v>
      </c>
      <c r="C26" s="138" t="s">
        <v>358</v>
      </c>
      <c r="D26" s="82" t="s">
        <v>184</v>
      </c>
      <c r="E26" s="83"/>
      <c r="F26" s="138"/>
      <c r="G26" s="83"/>
      <c r="H26" s="138"/>
      <c r="I26" s="83"/>
      <c r="J26" s="138"/>
      <c r="K26" s="83"/>
      <c r="L26" s="138"/>
      <c r="M26" s="83"/>
      <c r="N26" s="138"/>
      <c r="O26" s="83"/>
      <c r="P26" s="83">
        <v>0</v>
      </c>
      <c r="Q26" s="83">
        <v>0</v>
      </c>
      <c r="R26" s="83">
        <v>0</v>
      </c>
      <c r="S26" s="83">
        <v>0</v>
      </c>
      <c r="T26" s="83">
        <v>0</v>
      </c>
      <c r="U26" s="83">
        <v>0</v>
      </c>
      <c r="V26" s="83">
        <v>0</v>
      </c>
      <c r="W26" s="138" t="s">
        <v>451</v>
      </c>
      <c r="X26" s="138" t="s">
        <v>19</v>
      </c>
      <c r="Y26" s="69" t="s">
        <v>19</v>
      </c>
      <c r="Z26" s="69" t="s">
        <v>19</v>
      </c>
      <c r="AA26" s="84"/>
      <c r="AB26" s="69" t="s">
        <v>19</v>
      </c>
    </row>
    <row r="27" spans="1:28" ht="30" customHeight="1">
      <c r="A27" s="138" t="s">
        <v>1040</v>
      </c>
      <c r="B27" s="138" t="s">
        <v>357</v>
      </c>
      <c r="C27" s="138" t="s">
        <v>378</v>
      </c>
      <c r="D27" s="82" t="s">
        <v>184</v>
      </c>
      <c r="E27" s="83"/>
      <c r="F27" s="138"/>
      <c r="G27" s="83"/>
      <c r="H27" s="138"/>
      <c r="I27" s="83"/>
      <c r="J27" s="138"/>
      <c r="K27" s="83"/>
      <c r="L27" s="138"/>
      <c r="M27" s="83"/>
      <c r="N27" s="138"/>
      <c r="O27" s="83"/>
      <c r="P27" s="83">
        <v>0</v>
      </c>
      <c r="Q27" s="83">
        <v>0</v>
      </c>
      <c r="R27" s="83">
        <v>0</v>
      </c>
      <c r="S27" s="83">
        <v>0</v>
      </c>
      <c r="T27" s="83">
        <v>0</v>
      </c>
      <c r="U27" s="83">
        <v>0</v>
      </c>
      <c r="V27" s="83">
        <v>0</v>
      </c>
      <c r="W27" s="138" t="s">
        <v>452</v>
      </c>
      <c r="X27" s="138" t="s">
        <v>19</v>
      </c>
      <c r="Y27" s="69" t="s">
        <v>19</v>
      </c>
      <c r="Z27" s="69" t="s">
        <v>19</v>
      </c>
      <c r="AA27" s="84"/>
      <c r="AB27" s="69" t="s">
        <v>19</v>
      </c>
    </row>
    <row r="28" spans="1:28" ht="30" customHeight="1">
      <c r="A28" s="138" t="s">
        <v>1034</v>
      </c>
      <c r="B28" s="138" t="s">
        <v>357</v>
      </c>
      <c r="C28" s="138" t="s">
        <v>377</v>
      </c>
      <c r="D28" s="82" t="s">
        <v>184</v>
      </c>
      <c r="E28" s="83"/>
      <c r="F28" s="138"/>
      <c r="G28" s="83"/>
      <c r="H28" s="138"/>
      <c r="I28" s="83"/>
      <c r="J28" s="138"/>
      <c r="K28" s="83"/>
      <c r="L28" s="138"/>
      <c r="M28" s="83"/>
      <c r="N28" s="138"/>
      <c r="O28" s="83"/>
      <c r="P28" s="83">
        <v>0</v>
      </c>
      <c r="Q28" s="83">
        <v>0</v>
      </c>
      <c r="R28" s="83">
        <v>0</v>
      </c>
      <c r="S28" s="83">
        <v>0</v>
      </c>
      <c r="T28" s="83">
        <v>0</v>
      </c>
      <c r="U28" s="83">
        <v>0</v>
      </c>
      <c r="V28" s="83">
        <v>0</v>
      </c>
      <c r="W28" s="138" t="s">
        <v>453</v>
      </c>
      <c r="X28" s="138" t="s">
        <v>19</v>
      </c>
      <c r="Y28" s="69" t="s">
        <v>19</v>
      </c>
      <c r="Z28" s="69" t="s">
        <v>19</v>
      </c>
      <c r="AA28" s="84"/>
      <c r="AB28" s="69" t="s">
        <v>19</v>
      </c>
    </row>
    <row r="29" spans="1:28" ht="30" customHeight="1">
      <c r="A29" s="138" t="s">
        <v>817</v>
      </c>
      <c r="B29" s="138" t="s">
        <v>182</v>
      </c>
      <c r="C29" s="138" t="s">
        <v>189</v>
      </c>
      <c r="D29" s="82" t="s">
        <v>184</v>
      </c>
      <c r="E29" s="83"/>
      <c r="F29" s="138"/>
      <c r="G29" s="83"/>
      <c r="H29" s="138"/>
      <c r="I29" s="83"/>
      <c r="J29" s="138"/>
      <c r="K29" s="83"/>
      <c r="L29" s="138"/>
      <c r="M29" s="83"/>
      <c r="N29" s="138"/>
      <c r="O29" s="83"/>
      <c r="P29" s="83">
        <v>0</v>
      </c>
      <c r="Q29" s="83">
        <v>0</v>
      </c>
      <c r="R29" s="83">
        <v>0</v>
      </c>
      <c r="S29" s="83">
        <v>0</v>
      </c>
      <c r="T29" s="83">
        <v>0</v>
      </c>
      <c r="U29" s="83">
        <v>0</v>
      </c>
      <c r="V29" s="83">
        <v>0</v>
      </c>
      <c r="W29" s="138" t="s">
        <v>454</v>
      </c>
      <c r="X29" s="138" t="s">
        <v>19</v>
      </c>
      <c r="Y29" s="69" t="s">
        <v>19</v>
      </c>
      <c r="Z29" s="69" t="s">
        <v>19</v>
      </c>
      <c r="AA29" s="84"/>
      <c r="AB29" s="69" t="s">
        <v>19</v>
      </c>
    </row>
    <row r="30" spans="1:28" ht="30" customHeight="1">
      <c r="A30" s="138" t="s">
        <v>815</v>
      </c>
      <c r="B30" s="138" t="s">
        <v>182</v>
      </c>
      <c r="C30" s="138" t="s">
        <v>188</v>
      </c>
      <c r="D30" s="82" t="s">
        <v>184</v>
      </c>
      <c r="E30" s="83"/>
      <c r="F30" s="138"/>
      <c r="G30" s="83"/>
      <c r="H30" s="138"/>
      <c r="I30" s="83"/>
      <c r="J30" s="138"/>
      <c r="K30" s="83"/>
      <c r="L30" s="138"/>
      <c r="M30" s="83"/>
      <c r="N30" s="138"/>
      <c r="O30" s="83"/>
      <c r="P30" s="83">
        <v>0</v>
      </c>
      <c r="Q30" s="83">
        <v>0</v>
      </c>
      <c r="R30" s="83">
        <v>0</v>
      </c>
      <c r="S30" s="83">
        <v>0</v>
      </c>
      <c r="T30" s="83">
        <v>0</v>
      </c>
      <c r="U30" s="83">
        <v>0</v>
      </c>
      <c r="V30" s="83">
        <v>0</v>
      </c>
      <c r="W30" s="138" t="s">
        <v>455</v>
      </c>
      <c r="X30" s="138" t="s">
        <v>19</v>
      </c>
      <c r="Y30" s="69" t="s">
        <v>19</v>
      </c>
      <c r="Z30" s="69" t="s">
        <v>19</v>
      </c>
      <c r="AA30" s="84"/>
      <c r="AB30" s="69" t="s">
        <v>19</v>
      </c>
    </row>
    <row r="31" spans="1:28" ht="30" customHeight="1">
      <c r="A31" s="138" t="s">
        <v>813</v>
      </c>
      <c r="B31" s="138" t="s">
        <v>182</v>
      </c>
      <c r="C31" s="138" t="s">
        <v>187</v>
      </c>
      <c r="D31" s="82" t="s">
        <v>184</v>
      </c>
      <c r="E31" s="83"/>
      <c r="F31" s="138"/>
      <c r="G31" s="83"/>
      <c r="H31" s="138"/>
      <c r="I31" s="83"/>
      <c r="J31" s="138"/>
      <c r="K31" s="83"/>
      <c r="L31" s="138"/>
      <c r="M31" s="83"/>
      <c r="N31" s="138"/>
      <c r="O31" s="83"/>
      <c r="P31" s="83">
        <v>0</v>
      </c>
      <c r="Q31" s="83">
        <v>0</v>
      </c>
      <c r="R31" s="83">
        <v>0</v>
      </c>
      <c r="S31" s="83">
        <v>0</v>
      </c>
      <c r="T31" s="83">
        <v>0</v>
      </c>
      <c r="U31" s="83">
        <v>0</v>
      </c>
      <c r="V31" s="83">
        <v>0</v>
      </c>
      <c r="W31" s="138" t="s">
        <v>456</v>
      </c>
      <c r="X31" s="138" t="s">
        <v>19</v>
      </c>
      <c r="Y31" s="69" t="s">
        <v>19</v>
      </c>
      <c r="Z31" s="69" t="s">
        <v>19</v>
      </c>
      <c r="AA31" s="84"/>
      <c r="AB31" s="69" t="s">
        <v>19</v>
      </c>
    </row>
    <row r="32" spans="1:28" ht="30" customHeight="1">
      <c r="A32" s="138" t="s">
        <v>811</v>
      </c>
      <c r="B32" s="138" t="s">
        <v>182</v>
      </c>
      <c r="C32" s="138" t="s">
        <v>183</v>
      </c>
      <c r="D32" s="82" t="s">
        <v>184</v>
      </c>
      <c r="E32" s="83"/>
      <c r="F32" s="138"/>
      <c r="G32" s="83"/>
      <c r="H32" s="138"/>
      <c r="I32" s="83"/>
      <c r="J32" s="138"/>
      <c r="K32" s="83"/>
      <c r="L32" s="138"/>
      <c r="M32" s="83"/>
      <c r="N32" s="138"/>
      <c r="O32" s="83"/>
      <c r="P32" s="83">
        <v>0</v>
      </c>
      <c r="Q32" s="83">
        <v>0</v>
      </c>
      <c r="R32" s="83">
        <v>0</v>
      </c>
      <c r="S32" s="83">
        <v>0</v>
      </c>
      <c r="T32" s="83">
        <v>0</v>
      </c>
      <c r="U32" s="83">
        <v>0</v>
      </c>
      <c r="V32" s="83">
        <v>0</v>
      </c>
      <c r="W32" s="138" t="s">
        <v>457</v>
      </c>
      <c r="X32" s="138" t="s">
        <v>19</v>
      </c>
      <c r="Y32" s="69" t="s">
        <v>19</v>
      </c>
      <c r="Z32" s="69" t="s">
        <v>19</v>
      </c>
      <c r="AA32" s="84"/>
      <c r="AB32" s="69" t="s">
        <v>19</v>
      </c>
    </row>
    <row r="33" spans="1:28" ht="30" customHeight="1">
      <c r="A33" s="138" t="s">
        <v>884</v>
      </c>
      <c r="B33" s="138" t="s">
        <v>182</v>
      </c>
      <c r="C33" s="138" t="s">
        <v>253</v>
      </c>
      <c r="D33" s="82" t="s">
        <v>184</v>
      </c>
      <c r="E33" s="83"/>
      <c r="F33" s="138"/>
      <c r="G33" s="83"/>
      <c r="H33" s="138"/>
      <c r="I33" s="83"/>
      <c r="J33" s="138"/>
      <c r="K33" s="83"/>
      <c r="L33" s="138"/>
      <c r="M33" s="83"/>
      <c r="N33" s="138"/>
      <c r="O33" s="83"/>
      <c r="P33" s="83">
        <v>0</v>
      </c>
      <c r="Q33" s="83">
        <v>0</v>
      </c>
      <c r="R33" s="83">
        <v>0</v>
      </c>
      <c r="S33" s="83">
        <v>0</v>
      </c>
      <c r="T33" s="83">
        <v>0</v>
      </c>
      <c r="U33" s="83">
        <v>0</v>
      </c>
      <c r="V33" s="83">
        <v>0</v>
      </c>
      <c r="W33" s="138" t="s">
        <v>458</v>
      </c>
      <c r="X33" s="138" t="s">
        <v>19</v>
      </c>
      <c r="Y33" s="69" t="s">
        <v>19</v>
      </c>
      <c r="Z33" s="69" t="s">
        <v>19</v>
      </c>
      <c r="AA33" s="84"/>
      <c r="AB33" s="69" t="s">
        <v>19</v>
      </c>
    </row>
    <row r="34" spans="1:28" ht="30" customHeight="1">
      <c r="A34" s="138" t="s">
        <v>882</v>
      </c>
      <c r="B34" s="138" t="s">
        <v>182</v>
      </c>
      <c r="C34" s="138" t="s">
        <v>252</v>
      </c>
      <c r="D34" s="82" t="s">
        <v>184</v>
      </c>
      <c r="E34" s="83"/>
      <c r="F34" s="138"/>
      <c r="G34" s="83"/>
      <c r="H34" s="138"/>
      <c r="I34" s="83"/>
      <c r="J34" s="138"/>
      <c r="K34" s="83"/>
      <c r="L34" s="138"/>
      <c r="M34" s="83"/>
      <c r="N34" s="138"/>
      <c r="O34" s="83"/>
      <c r="P34" s="83">
        <v>0</v>
      </c>
      <c r="Q34" s="83">
        <v>0</v>
      </c>
      <c r="R34" s="83">
        <v>0</v>
      </c>
      <c r="S34" s="83">
        <v>0</v>
      </c>
      <c r="T34" s="83">
        <v>0</v>
      </c>
      <c r="U34" s="83">
        <v>0</v>
      </c>
      <c r="V34" s="83">
        <v>0</v>
      </c>
      <c r="W34" s="138" t="s">
        <v>459</v>
      </c>
      <c r="X34" s="138" t="s">
        <v>19</v>
      </c>
      <c r="Y34" s="69" t="s">
        <v>19</v>
      </c>
      <c r="Z34" s="69" t="s">
        <v>19</v>
      </c>
      <c r="AA34" s="84"/>
      <c r="AB34" s="69" t="s">
        <v>19</v>
      </c>
    </row>
    <row r="35" spans="1:28" ht="30" customHeight="1">
      <c r="A35" s="138" t="s">
        <v>899</v>
      </c>
      <c r="B35" s="138" t="s">
        <v>209</v>
      </c>
      <c r="C35" s="138" t="s">
        <v>258</v>
      </c>
      <c r="D35" s="82" t="s">
        <v>204</v>
      </c>
      <c r="E35" s="83"/>
      <c r="F35" s="138"/>
      <c r="G35" s="83"/>
      <c r="H35" s="138"/>
      <c r="I35" s="83"/>
      <c r="J35" s="138"/>
      <c r="K35" s="83"/>
      <c r="L35" s="138"/>
      <c r="M35" s="83"/>
      <c r="N35" s="138"/>
      <c r="O35" s="83"/>
      <c r="P35" s="83">
        <v>0</v>
      </c>
      <c r="Q35" s="83">
        <v>0</v>
      </c>
      <c r="R35" s="83">
        <v>0</v>
      </c>
      <c r="S35" s="83">
        <v>0</v>
      </c>
      <c r="T35" s="83">
        <v>0</v>
      </c>
      <c r="U35" s="83">
        <v>0</v>
      </c>
      <c r="V35" s="83">
        <v>0</v>
      </c>
      <c r="W35" s="138" t="s">
        <v>460</v>
      </c>
      <c r="X35" s="138" t="s">
        <v>19</v>
      </c>
      <c r="Y35" s="69" t="s">
        <v>19</v>
      </c>
      <c r="Z35" s="69" t="s">
        <v>19</v>
      </c>
      <c r="AA35" s="84"/>
      <c r="AB35" s="69" t="s">
        <v>19</v>
      </c>
    </row>
    <row r="36" spans="1:28" ht="30" customHeight="1">
      <c r="A36" s="138" t="s">
        <v>907</v>
      </c>
      <c r="B36" s="138" t="s">
        <v>209</v>
      </c>
      <c r="C36" s="138" t="s">
        <v>261</v>
      </c>
      <c r="D36" s="82" t="s">
        <v>204</v>
      </c>
      <c r="E36" s="83"/>
      <c r="F36" s="138"/>
      <c r="G36" s="83"/>
      <c r="H36" s="138"/>
      <c r="I36" s="83"/>
      <c r="J36" s="138"/>
      <c r="K36" s="83"/>
      <c r="L36" s="138"/>
      <c r="M36" s="83"/>
      <c r="N36" s="138"/>
      <c r="O36" s="83"/>
      <c r="P36" s="83">
        <v>0</v>
      </c>
      <c r="Q36" s="83">
        <v>0</v>
      </c>
      <c r="R36" s="83">
        <v>0</v>
      </c>
      <c r="S36" s="83">
        <v>0</v>
      </c>
      <c r="T36" s="83">
        <v>0</v>
      </c>
      <c r="U36" s="83">
        <v>0</v>
      </c>
      <c r="V36" s="83">
        <v>0</v>
      </c>
      <c r="W36" s="138" t="s">
        <v>461</v>
      </c>
      <c r="X36" s="138" t="s">
        <v>19</v>
      </c>
      <c r="Y36" s="69" t="s">
        <v>19</v>
      </c>
      <c r="Z36" s="69" t="s">
        <v>19</v>
      </c>
      <c r="AA36" s="84"/>
      <c r="AB36" s="69" t="s">
        <v>19</v>
      </c>
    </row>
    <row r="37" spans="1:28" ht="30" customHeight="1">
      <c r="A37" s="138" t="s">
        <v>905</v>
      </c>
      <c r="B37" s="138" t="s">
        <v>209</v>
      </c>
      <c r="C37" s="138" t="s">
        <v>260</v>
      </c>
      <c r="D37" s="82" t="s">
        <v>204</v>
      </c>
      <c r="E37" s="83"/>
      <c r="F37" s="138"/>
      <c r="G37" s="83"/>
      <c r="H37" s="138"/>
      <c r="I37" s="83"/>
      <c r="J37" s="138"/>
      <c r="K37" s="83"/>
      <c r="L37" s="138"/>
      <c r="M37" s="83"/>
      <c r="N37" s="138"/>
      <c r="O37" s="83"/>
      <c r="P37" s="83">
        <v>0</v>
      </c>
      <c r="Q37" s="83">
        <v>0</v>
      </c>
      <c r="R37" s="83">
        <v>0</v>
      </c>
      <c r="S37" s="83">
        <v>0</v>
      </c>
      <c r="T37" s="83">
        <v>0</v>
      </c>
      <c r="U37" s="83">
        <v>0</v>
      </c>
      <c r="V37" s="83">
        <v>0</v>
      </c>
      <c r="W37" s="138" t="s">
        <v>462</v>
      </c>
      <c r="X37" s="138" t="s">
        <v>19</v>
      </c>
      <c r="Y37" s="69" t="s">
        <v>19</v>
      </c>
      <c r="Z37" s="69" t="s">
        <v>19</v>
      </c>
      <c r="AA37" s="84"/>
      <c r="AB37" s="69" t="s">
        <v>19</v>
      </c>
    </row>
    <row r="38" spans="1:28" ht="30" customHeight="1">
      <c r="A38" s="138" t="s">
        <v>903</v>
      </c>
      <c r="B38" s="138" t="s">
        <v>209</v>
      </c>
      <c r="C38" s="138" t="s">
        <v>259</v>
      </c>
      <c r="D38" s="82" t="s">
        <v>204</v>
      </c>
      <c r="E38" s="83"/>
      <c r="F38" s="138"/>
      <c r="G38" s="83"/>
      <c r="H38" s="138"/>
      <c r="I38" s="83"/>
      <c r="J38" s="138"/>
      <c r="K38" s="83"/>
      <c r="L38" s="138"/>
      <c r="M38" s="83"/>
      <c r="N38" s="138"/>
      <c r="O38" s="83"/>
      <c r="P38" s="83">
        <v>0</v>
      </c>
      <c r="Q38" s="83">
        <v>0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138" t="s">
        <v>463</v>
      </c>
      <c r="X38" s="138" t="s">
        <v>19</v>
      </c>
      <c r="Y38" s="69" t="s">
        <v>19</v>
      </c>
      <c r="Z38" s="69" t="s">
        <v>19</v>
      </c>
      <c r="AA38" s="84"/>
      <c r="AB38" s="69" t="s">
        <v>19</v>
      </c>
    </row>
    <row r="39" spans="1:28" ht="30" customHeight="1">
      <c r="A39" s="138" t="s">
        <v>846</v>
      </c>
      <c r="B39" s="138" t="s">
        <v>209</v>
      </c>
      <c r="C39" s="138" t="s">
        <v>212</v>
      </c>
      <c r="D39" s="82" t="s">
        <v>204</v>
      </c>
      <c r="E39" s="83"/>
      <c r="F39" s="138"/>
      <c r="G39" s="83"/>
      <c r="H39" s="138"/>
      <c r="I39" s="83"/>
      <c r="J39" s="138"/>
      <c r="K39" s="83"/>
      <c r="L39" s="138"/>
      <c r="M39" s="83"/>
      <c r="N39" s="138"/>
      <c r="O39" s="83"/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138" t="s">
        <v>464</v>
      </c>
      <c r="X39" s="138" t="s">
        <v>19</v>
      </c>
      <c r="Y39" s="69" t="s">
        <v>19</v>
      </c>
      <c r="Z39" s="69" t="s">
        <v>19</v>
      </c>
      <c r="AA39" s="84"/>
      <c r="AB39" s="69" t="s">
        <v>19</v>
      </c>
    </row>
    <row r="40" spans="1:28" ht="30" customHeight="1">
      <c r="A40" s="138" t="s">
        <v>844</v>
      </c>
      <c r="B40" s="138" t="s">
        <v>209</v>
      </c>
      <c r="C40" s="138" t="s">
        <v>211</v>
      </c>
      <c r="D40" s="82" t="s">
        <v>204</v>
      </c>
      <c r="E40" s="83"/>
      <c r="F40" s="138"/>
      <c r="G40" s="83"/>
      <c r="H40" s="138"/>
      <c r="I40" s="83"/>
      <c r="J40" s="138"/>
      <c r="K40" s="83"/>
      <c r="L40" s="138"/>
      <c r="M40" s="83"/>
      <c r="N40" s="138"/>
      <c r="O40" s="83"/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138" t="s">
        <v>465</v>
      </c>
      <c r="X40" s="138" t="s">
        <v>19</v>
      </c>
      <c r="Y40" s="69" t="s">
        <v>19</v>
      </c>
      <c r="Z40" s="69" t="s">
        <v>19</v>
      </c>
      <c r="AA40" s="84"/>
      <c r="AB40" s="69" t="s">
        <v>19</v>
      </c>
    </row>
    <row r="41" spans="1:28" ht="30" customHeight="1">
      <c r="A41" s="138" t="s">
        <v>914</v>
      </c>
      <c r="B41" s="138" t="s">
        <v>209</v>
      </c>
      <c r="C41" s="138" t="s">
        <v>210</v>
      </c>
      <c r="D41" s="82" t="s">
        <v>204</v>
      </c>
      <c r="E41" s="83"/>
      <c r="F41" s="138"/>
      <c r="G41" s="83"/>
      <c r="H41" s="138"/>
      <c r="I41" s="83"/>
      <c r="J41" s="138"/>
      <c r="K41" s="83"/>
      <c r="L41" s="138"/>
      <c r="M41" s="83"/>
      <c r="N41" s="138"/>
      <c r="O41" s="83"/>
      <c r="P41" s="83">
        <v>0</v>
      </c>
      <c r="Q41" s="83">
        <v>0</v>
      </c>
      <c r="R41" s="83">
        <v>0</v>
      </c>
      <c r="S41" s="83">
        <v>0</v>
      </c>
      <c r="T41" s="83">
        <v>0</v>
      </c>
      <c r="U41" s="83">
        <v>0</v>
      </c>
      <c r="V41" s="83">
        <v>0</v>
      </c>
      <c r="W41" s="138" t="s">
        <v>466</v>
      </c>
      <c r="X41" s="138" t="s">
        <v>19</v>
      </c>
      <c r="Y41" s="69" t="s">
        <v>19</v>
      </c>
      <c r="Z41" s="69" t="s">
        <v>19</v>
      </c>
      <c r="AA41" s="84"/>
      <c r="AB41" s="69" t="s">
        <v>19</v>
      </c>
    </row>
    <row r="42" spans="1:28" ht="30" customHeight="1">
      <c r="A42" s="138" t="s">
        <v>912</v>
      </c>
      <c r="B42" s="138" t="s">
        <v>209</v>
      </c>
      <c r="C42" s="138" t="s">
        <v>262</v>
      </c>
      <c r="D42" s="82" t="s">
        <v>204</v>
      </c>
      <c r="E42" s="83"/>
      <c r="F42" s="138"/>
      <c r="G42" s="83"/>
      <c r="H42" s="138"/>
      <c r="I42" s="83"/>
      <c r="J42" s="138"/>
      <c r="K42" s="83"/>
      <c r="L42" s="138"/>
      <c r="M42" s="83"/>
      <c r="N42" s="138"/>
      <c r="O42" s="83"/>
      <c r="P42" s="83">
        <v>0</v>
      </c>
      <c r="Q42" s="83">
        <v>0</v>
      </c>
      <c r="R42" s="83">
        <v>0</v>
      </c>
      <c r="S42" s="83">
        <v>0</v>
      </c>
      <c r="T42" s="83">
        <v>0</v>
      </c>
      <c r="U42" s="83">
        <v>0</v>
      </c>
      <c r="V42" s="83">
        <v>0</v>
      </c>
      <c r="W42" s="138" t="s">
        <v>467</v>
      </c>
      <c r="X42" s="138" t="s">
        <v>19</v>
      </c>
      <c r="Y42" s="69" t="s">
        <v>19</v>
      </c>
      <c r="Z42" s="69" t="s">
        <v>19</v>
      </c>
      <c r="AA42" s="84"/>
      <c r="AB42" s="69" t="s">
        <v>19</v>
      </c>
    </row>
    <row r="43" spans="1:28" ht="30" customHeight="1">
      <c r="A43" s="138" t="s">
        <v>834</v>
      </c>
      <c r="B43" s="138" t="s">
        <v>202</v>
      </c>
      <c r="C43" s="138" t="s">
        <v>251</v>
      </c>
      <c r="D43" s="82" t="s">
        <v>204</v>
      </c>
      <c r="E43" s="83"/>
      <c r="F43" s="138"/>
      <c r="G43" s="83"/>
      <c r="H43" s="138"/>
      <c r="I43" s="83"/>
      <c r="J43" s="138"/>
      <c r="K43" s="83"/>
      <c r="L43" s="138"/>
      <c r="M43" s="83"/>
      <c r="N43" s="138"/>
      <c r="O43" s="83"/>
      <c r="P43" s="83">
        <v>0</v>
      </c>
      <c r="Q43" s="83">
        <v>0</v>
      </c>
      <c r="R43" s="83">
        <v>0</v>
      </c>
      <c r="S43" s="83">
        <v>0</v>
      </c>
      <c r="T43" s="83">
        <v>0</v>
      </c>
      <c r="U43" s="83">
        <v>0</v>
      </c>
      <c r="V43" s="83">
        <v>0</v>
      </c>
      <c r="W43" s="138" t="s">
        <v>468</v>
      </c>
      <c r="X43" s="138" t="s">
        <v>19</v>
      </c>
      <c r="Y43" s="69" t="s">
        <v>19</v>
      </c>
      <c r="Z43" s="69" t="s">
        <v>19</v>
      </c>
      <c r="AA43" s="84"/>
      <c r="AB43" s="69" t="s">
        <v>19</v>
      </c>
    </row>
    <row r="44" spans="1:28" ht="30" customHeight="1">
      <c r="A44" s="138" t="s">
        <v>832</v>
      </c>
      <c r="B44" s="138" t="s">
        <v>202</v>
      </c>
      <c r="C44" s="138" t="s">
        <v>250</v>
      </c>
      <c r="D44" s="82" t="s">
        <v>204</v>
      </c>
      <c r="E44" s="83"/>
      <c r="F44" s="138"/>
      <c r="G44" s="83"/>
      <c r="H44" s="138"/>
      <c r="I44" s="83"/>
      <c r="J44" s="138"/>
      <c r="K44" s="83"/>
      <c r="L44" s="138"/>
      <c r="M44" s="83"/>
      <c r="N44" s="138"/>
      <c r="O44" s="83"/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0</v>
      </c>
      <c r="V44" s="83">
        <v>0</v>
      </c>
      <c r="W44" s="138" t="s">
        <v>469</v>
      </c>
      <c r="X44" s="138" t="s">
        <v>19</v>
      </c>
      <c r="Y44" s="69" t="s">
        <v>19</v>
      </c>
      <c r="Z44" s="69" t="s">
        <v>19</v>
      </c>
      <c r="AA44" s="84"/>
      <c r="AB44" s="69" t="s">
        <v>19</v>
      </c>
    </row>
    <row r="45" spans="1:28" ht="30" customHeight="1">
      <c r="A45" s="138" t="s">
        <v>830</v>
      </c>
      <c r="B45" s="138" t="s">
        <v>202</v>
      </c>
      <c r="C45" s="138" t="s">
        <v>249</v>
      </c>
      <c r="D45" s="82" t="s">
        <v>204</v>
      </c>
      <c r="E45" s="83"/>
      <c r="F45" s="138"/>
      <c r="G45" s="83"/>
      <c r="H45" s="138"/>
      <c r="I45" s="83"/>
      <c r="J45" s="138"/>
      <c r="K45" s="83"/>
      <c r="L45" s="138"/>
      <c r="M45" s="83"/>
      <c r="N45" s="138"/>
      <c r="O45" s="83"/>
      <c r="P45" s="83">
        <v>0</v>
      </c>
      <c r="Q45" s="83">
        <v>0</v>
      </c>
      <c r="R45" s="83">
        <v>0</v>
      </c>
      <c r="S45" s="83">
        <v>0</v>
      </c>
      <c r="T45" s="83">
        <v>0</v>
      </c>
      <c r="U45" s="83">
        <v>0</v>
      </c>
      <c r="V45" s="83">
        <v>0</v>
      </c>
      <c r="W45" s="138" t="s">
        <v>470</v>
      </c>
      <c r="X45" s="138" t="s">
        <v>19</v>
      </c>
      <c r="Y45" s="69" t="s">
        <v>19</v>
      </c>
      <c r="Z45" s="69" t="s">
        <v>19</v>
      </c>
      <c r="AA45" s="84"/>
      <c r="AB45" s="69" t="s">
        <v>19</v>
      </c>
    </row>
    <row r="46" spans="1:28" ht="30" customHeight="1">
      <c r="A46" s="138" t="s">
        <v>828</v>
      </c>
      <c r="B46" s="138" t="s">
        <v>202</v>
      </c>
      <c r="C46" s="138" t="s">
        <v>203</v>
      </c>
      <c r="D46" s="82" t="s">
        <v>204</v>
      </c>
      <c r="E46" s="83"/>
      <c r="F46" s="138"/>
      <c r="G46" s="83"/>
      <c r="H46" s="138"/>
      <c r="I46" s="83"/>
      <c r="J46" s="138"/>
      <c r="K46" s="83"/>
      <c r="L46" s="138"/>
      <c r="M46" s="83"/>
      <c r="N46" s="138"/>
      <c r="O46" s="83"/>
      <c r="P46" s="83">
        <v>0</v>
      </c>
      <c r="Q46" s="83">
        <v>0</v>
      </c>
      <c r="R46" s="83">
        <v>0</v>
      </c>
      <c r="S46" s="83">
        <v>0</v>
      </c>
      <c r="T46" s="83">
        <v>0</v>
      </c>
      <c r="U46" s="83">
        <v>0</v>
      </c>
      <c r="V46" s="83">
        <v>0</v>
      </c>
      <c r="W46" s="138" t="s">
        <v>471</v>
      </c>
      <c r="X46" s="138" t="s">
        <v>19</v>
      </c>
      <c r="Y46" s="69" t="s">
        <v>19</v>
      </c>
      <c r="Z46" s="69" t="s">
        <v>19</v>
      </c>
      <c r="AA46" s="84"/>
      <c r="AB46" s="69" t="s">
        <v>19</v>
      </c>
    </row>
    <row r="47" spans="1:28" ht="30" customHeight="1">
      <c r="A47" s="138" t="s">
        <v>842</v>
      </c>
      <c r="B47" s="138" t="s">
        <v>202</v>
      </c>
      <c r="C47" s="138" t="s">
        <v>208</v>
      </c>
      <c r="D47" s="82" t="s">
        <v>204</v>
      </c>
      <c r="E47" s="83"/>
      <c r="F47" s="138"/>
      <c r="G47" s="83"/>
      <c r="H47" s="138"/>
      <c r="I47" s="83"/>
      <c r="J47" s="138"/>
      <c r="K47" s="83"/>
      <c r="L47" s="138"/>
      <c r="M47" s="83"/>
      <c r="N47" s="138"/>
      <c r="O47" s="83"/>
      <c r="P47" s="83">
        <v>0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138" t="s">
        <v>472</v>
      </c>
      <c r="X47" s="138" t="s">
        <v>19</v>
      </c>
      <c r="Y47" s="69" t="s">
        <v>19</v>
      </c>
      <c r="Z47" s="69" t="s">
        <v>19</v>
      </c>
      <c r="AA47" s="84"/>
      <c r="AB47" s="69" t="s">
        <v>19</v>
      </c>
    </row>
    <row r="48" spans="1:28" ht="30" customHeight="1">
      <c r="A48" s="138" t="s">
        <v>840</v>
      </c>
      <c r="B48" s="138" t="s">
        <v>202</v>
      </c>
      <c r="C48" s="138" t="s">
        <v>207</v>
      </c>
      <c r="D48" s="82" t="s">
        <v>204</v>
      </c>
      <c r="E48" s="83"/>
      <c r="F48" s="138"/>
      <c r="G48" s="83"/>
      <c r="H48" s="138"/>
      <c r="I48" s="83"/>
      <c r="J48" s="138"/>
      <c r="K48" s="83"/>
      <c r="L48" s="138"/>
      <c r="M48" s="83"/>
      <c r="N48" s="138"/>
      <c r="O48" s="83"/>
      <c r="P48" s="83">
        <v>0</v>
      </c>
      <c r="Q48" s="83">
        <v>0</v>
      </c>
      <c r="R48" s="83">
        <v>0</v>
      </c>
      <c r="S48" s="83">
        <v>0</v>
      </c>
      <c r="T48" s="83">
        <v>0</v>
      </c>
      <c r="U48" s="83">
        <v>0</v>
      </c>
      <c r="V48" s="83">
        <v>0</v>
      </c>
      <c r="W48" s="138" t="s">
        <v>473</v>
      </c>
      <c r="X48" s="138" t="s">
        <v>19</v>
      </c>
      <c r="Y48" s="69" t="s">
        <v>19</v>
      </c>
      <c r="Z48" s="69" t="s">
        <v>19</v>
      </c>
      <c r="AA48" s="84"/>
      <c r="AB48" s="69" t="s">
        <v>19</v>
      </c>
    </row>
    <row r="49" spans="1:28" ht="30" customHeight="1">
      <c r="A49" s="138" t="s">
        <v>838</v>
      </c>
      <c r="B49" s="138" t="s">
        <v>202</v>
      </c>
      <c r="C49" s="138" t="s">
        <v>206</v>
      </c>
      <c r="D49" s="82" t="s">
        <v>204</v>
      </c>
      <c r="E49" s="83"/>
      <c r="F49" s="138"/>
      <c r="G49" s="83"/>
      <c r="H49" s="138"/>
      <c r="I49" s="83"/>
      <c r="J49" s="138"/>
      <c r="K49" s="83"/>
      <c r="L49" s="138"/>
      <c r="M49" s="83"/>
      <c r="N49" s="138"/>
      <c r="O49" s="83"/>
      <c r="P49" s="83">
        <v>0</v>
      </c>
      <c r="Q49" s="83">
        <v>0</v>
      </c>
      <c r="R49" s="83">
        <v>0</v>
      </c>
      <c r="S49" s="83">
        <v>0</v>
      </c>
      <c r="T49" s="83">
        <v>0</v>
      </c>
      <c r="U49" s="83">
        <v>0</v>
      </c>
      <c r="V49" s="83">
        <v>0</v>
      </c>
      <c r="W49" s="138" t="s">
        <v>474</v>
      </c>
      <c r="X49" s="138" t="s">
        <v>19</v>
      </c>
      <c r="Y49" s="69" t="s">
        <v>19</v>
      </c>
      <c r="Z49" s="69" t="s">
        <v>19</v>
      </c>
      <c r="AA49" s="84"/>
      <c r="AB49" s="69" t="s">
        <v>19</v>
      </c>
    </row>
    <row r="50" spans="1:28" ht="30" customHeight="1">
      <c r="A50" s="138" t="s">
        <v>836</v>
      </c>
      <c r="B50" s="138" t="s">
        <v>202</v>
      </c>
      <c r="C50" s="138" t="s">
        <v>205</v>
      </c>
      <c r="D50" s="82" t="s">
        <v>204</v>
      </c>
      <c r="E50" s="83"/>
      <c r="F50" s="138"/>
      <c r="G50" s="83"/>
      <c r="H50" s="138"/>
      <c r="I50" s="83"/>
      <c r="J50" s="138"/>
      <c r="K50" s="83"/>
      <c r="L50" s="138"/>
      <c r="M50" s="83"/>
      <c r="N50" s="138"/>
      <c r="O50" s="83"/>
      <c r="P50" s="83">
        <v>0</v>
      </c>
      <c r="Q50" s="83">
        <v>0</v>
      </c>
      <c r="R50" s="83">
        <v>0</v>
      </c>
      <c r="S50" s="83">
        <v>0</v>
      </c>
      <c r="T50" s="83">
        <v>0</v>
      </c>
      <c r="U50" s="83">
        <v>0</v>
      </c>
      <c r="V50" s="83">
        <v>0</v>
      </c>
      <c r="W50" s="138" t="s">
        <v>475</v>
      </c>
      <c r="X50" s="138" t="s">
        <v>19</v>
      </c>
      <c r="Y50" s="69" t="s">
        <v>19</v>
      </c>
      <c r="Z50" s="69" t="s">
        <v>19</v>
      </c>
      <c r="AA50" s="84"/>
      <c r="AB50" s="69" t="s">
        <v>19</v>
      </c>
    </row>
    <row r="51" spans="1:28" ht="30" customHeight="1">
      <c r="A51" s="138" t="s">
        <v>852</v>
      </c>
      <c r="B51" s="138" t="s">
        <v>202</v>
      </c>
      <c r="C51" s="138" t="s">
        <v>215</v>
      </c>
      <c r="D51" s="82" t="s">
        <v>204</v>
      </c>
      <c r="E51" s="83"/>
      <c r="F51" s="138"/>
      <c r="G51" s="83"/>
      <c r="H51" s="138"/>
      <c r="I51" s="83"/>
      <c r="J51" s="138"/>
      <c r="K51" s="83"/>
      <c r="L51" s="138"/>
      <c r="M51" s="83"/>
      <c r="N51" s="138"/>
      <c r="O51" s="83"/>
      <c r="P51" s="83">
        <v>0</v>
      </c>
      <c r="Q51" s="83">
        <v>0</v>
      </c>
      <c r="R51" s="83">
        <v>0</v>
      </c>
      <c r="S51" s="83">
        <v>0</v>
      </c>
      <c r="T51" s="83">
        <v>0</v>
      </c>
      <c r="U51" s="83">
        <v>0</v>
      </c>
      <c r="V51" s="83">
        <v>0</v>
      </c>
      <c r="W51" s="138" t="s">
        <v>476</v>
      </c>
      <c r="X51" s="138" t="s">
        <v>19</v>
      </c>
      <c r="Y51" s="69" t="s">
        <v>19</v>
      </c>
      <c r="Z51" s="69" t="s">
        <v>19</v>
      </c>
      <c r="AA51" s="84"/>
      <c r="AB51" s="69" t="s">
        <v>19</v>
      </c>
    </row>
    <row r="52" spans="1:28" ht="30" customHeight="1">
      <c r="A52" s="138" t="s">
        <v>850</v>
      </c>
      <c r="B52" s="138" t="s">
        <v>202</v>
      </c>
      <c r="C52" s="138" t="s">
        <v>214</v>
      </c>
      <c r="D52" s="82" t="s">
        <v>204</v>
      </c>
      <c r="E52" s="83"/>
      <c r="F52" s="138"/>
      <c r="G52" s="83"/>
      <c r="H52" s="138"/>
      <c r="I52" s="83"/>
      <c r="J52" s="138"/>
      <c r="K52" s="83"/>
      <c r="L52" s="138"/>
      <c r="M52" s="83"/>
      <c r="N52" s="138"/>
      <c r="O52" s="83"/>
      <c r="P52" s="83">
        <v>0</v>
      </c>
      <c r="Q52" s="83">
        <v>0</v>
      </c>
      <c r="R52" s="83">
        <v>0</v>
      </c>
      <c r="S52" s="83">
        <v>0</v>
      </c>
      <c r="T52" s="83">
        <v>0</v>
      </c>
      <c r="U52" s="83">
        <v>0</v>
      </c>
      <c r="V52" s="83">
        <v>0</v>
      </c>
      <c r="W52" s="138" t="s">
        <v>477</v>
      </c>
      <c r="X52" s="138" t="s">
        <v>19</v>
      </c>
      <c r="Y52" s="69" t="s">
        <v>19</v>
      </c>
      <c r="Z52" s="69" t="s">
        <v>19</v>
      </c>
      <c r="AA52" s="84"/>
      <c r="AB52" s="69" t="s">
        <v>19</v>
      </c>
    </row>
    <row r="53" spans="1:28" ht="30" customHeight="1">
      <c r="A53" s="138" t="s">
        <v>848</v>
      </c>
      <c r="B53" s="138" t="s">
        <v>202</v>
      </c>
      <c r="C53" s="138" t="s">
        <v>213</v>
      </c>
      <c r="D53" s="82" t="s">
        <v>204</v>
      </c>
      <c r="E53" s="83"/>
      <c r="F53" s="138"/>
      <c r="G53" s="83"/>
      <c r="H53" s="138"/>
      <c r="I53" s="83"/>
      <c r="J53" s="138"/>
      <c r="K53" s="83"/>
      <c r="L53" s="138"/>
      <c r="M53" s="83"/>
      <c r="N53" s="138"/>
      <c r="O53" s="83"/>
      <c r="P53" s="83">
        <v>0</v>
      </c>
      <c r="Q53" s="83">
        <v>0</v>
      </c>
      <c r="R53" s="83">
        <v>0</v>
      </c>
      <c r="S53" s="83">
        <v>0</v>
      </c>
      <c r="T53" s="83">
        <v>0</v>
      </c>
      <c r="U53" s="83">
        <v>0</v>
      </c>
      <c r="V53" s="83">
        <v>0</v>
      </c>
      <c r="W53" s="138" t="s">
        <v>478</v>
      </c>
      <c r="X53" s="138" t="s">
        <v>19</v>
      </c>
      <c r="Y53" s="69" t="s">
        <v>19</v>
      </c>
      <c r="Z53" s="69" t="s">
        <v>19</v>
      </c>
      <c r="AA53" s="84"/>
      <c r="AB53" s="69" t="s">
        <v>19</v>
      </c>
    </row>
    <row r="54" spans="1:28" ht="30" customHeight="1">
      <c r="A54" s="138" t="s">
        <v>865</v>
      </c>
      <c r="B54" s="138" t="s">
        <v>202</v>
      </c>
      <c r="C54" s="138" t="s">
        <v>231</v>
      </c>
      <c r="D54" s="82" t="s">
        <v>204</v>
      </c>
      <c r="E54" s="83"/>
      <c r="F54" s="138"/>
      <c r="G54" s="83"/>
      <c r="H54" s="138"/>
      <c r="I54" s="83"/>
      <c r="J54" s="138"/>
      <c r="K54" s="83"/>
      <c r="L54" s="138"/>
      <c r="M54" s="83"/>
      <c r="N54" s="138"/>
      <c r="O54" s="83"/>
      <c r="P54" s="83">
        <v>0</v>
      </c>
      <c r="Q54" s="83">
        <v>0</v>
      </c>
      <c r="R54" s="83">
        <v>0</v>
      </c>
      <c r="S54" s="83">
        <v>0</v>
      </c>
      <c r="T54" s="83">
        <v>0</v>
      </c>
      <c r="U54" s="83">
        <v>0</v>
      </c>
      <c r="V54" s="83">
        <v>0</v>
      </c>
      <c r="W54" s="138" t="s">
        <v>479</v>
      </c>
      <c r="X54" s="138" t="s">
        <v>19</v>
      </c>
      <c r="Y54" s="69" t="s">
        <v>19</v>
      </c>
      <c r="Z54" s="69" t="s">
        <v>19</v>
      </c>
      <c r="AA54" s="84"/>
      <c r="AB54" s="69" t="s">
        <v>19</v>
      </c>
    </row>
    <row r="55" spans="1:28" ht="30" customHeight="1">
      <c r="A55" s="138" t="s">
        <v>1103</v>
      </c>
      <c r="B55" s="138" t="s">
        <v>398</v>
      </c>
      <c r="C55" s="138" t="s">
        <v>399</v>
      </c>
      <c r="D55" s="82" t="s">
        <v>204</v>
      </c>
      <c r="E55" s="83"/>
      <c r="F55" s="138"/>
      <c r="G55" s="83"/>
      <c r="H55" s="138"/>
      <c r="I55" s="83"/>
      <c r="J55" s="138"/>
      <c r="K55" s="83"/>
      <c r="L55" s="138"/>
      <c r="M55" s="83"/>
      <c r="N55" s="138"/>
      <c r="O55" s="83"/>
      <c r="P55" s="83">
        <v>0</v>
      </c>
      <c r="Q55" s="83">
        <v>0</v>
      </c>
      <c r="R55" s="83">
        <v>0</v>
      </c>
      <c r="S55" s="83">
        <v>0</v>
      </c>
      <c r="T55" s="83">
        <v>0</v>
      </c>
      <c r="U55" s="83">
        <v>0</v>
      </c>
      <c r="V55" s="83">
        <v>0</v>
      </c>
      <c r="W55" s="138" t="s">
        <v>480</v>
      </c>
      <c r="X55" s="138" t="s">
        <v>19</v>
      </c>
      <c r="Y55" s="69" t="s">
        <v>19</v>
      </c>
      <c r="Z55" s="69" t="s">
        <v>19</v>
      </c>
      <c r="AA55" s="84"/>
      <c r="AB55" s="69" t="s">
        <v>19</v>
      </c>
    </row>
    <row r="56" spans="1:28" ht="30" customHeight="1">
      <c r="A56" s="138" t="s">
        <v>960</v>
      </c>
      <c r="B56" s="138" t="s">
        <v>232</v>
      </c>
      <c r="C56" s="138" t="s">
        <v>660</v>
      </c>
      <c r="D56" s="82" t="s">
        <v>204</v>
      </c>
      <c r="E56" s="83"/>
      <c r="F56" s="138"/>
      <c r="G56" s="83"/>
      <c r="H56" s="138"/>
      <c r="I56" s="83"/>
      <c r="J56" s="138"/>
      <c r="K56" s="83"/>
      <c r="L56" s="138"/>
      <c r="M56" s="83"/>
      <c r="N56" s="138"/>
      <c r="O56" s="83"/>
      <c r="P56" s="83">
        <v>0</v>
      </c>
      <c r="Q56" s="83">
        <v>0</v>
      </c>
      <c r="R56" s="83">
        <v>0</v>
      </c>
      <c r="S56" s="83">
        <v>0</v>
      </c>
      <c r="T56" s="83">
        <v>0</v>
      </c>
      <c r="U56" s="83">
        <v>0</v>
      </c>
      <c r="V56" s="83">
        <v>0</v>
      </c>
      <c r="W56" s="138" t="s">
        <v>481</v>
      </c>
      <c r="X56" s="138" t="s">
        <v>19</v>
      </c>
      <c r="Y56" s="69" t="s">
        <v>19</v>
      </c>
      <c r="Z56" s="69" t="s">
        <v>19</v>
      </c>
      <c r="AA56" s="84"/>
      <c r="AB56" s="69" t="s">
        <v>19</v>
      </c>
    </row>
    <row r="57" spans="1:28" ht="30" customHeight="1">
      <c r="A57" s="138" t="s">
        <v>964</v>
      </c>
      <c r="B57" s="138" t="s">
        <v>232</v>
      </c>
      <c r="C57" s="138" t="s">
        <v>663</v>
      </c>
      <c r="D57" s="82" t="s">
        <v>204</v>
      </c>
      <c r="E57" s="83"/>
      <c r="F57" s="138"/>
      <c r="G57" s="83"/>
      <c r="H57" s="138"/>
      <c r="I57" s="83"/>
      <c r="J57" s="138"/>
      <c r="K57" s="83"/>
      <c r="L57" s="138"/>
      <c r="M57" s="83"/>
      <c r="N57" s="138"/>
      <c r="O57" s="83"/>
      <c r="P57" s="83">
        <v>0</v>
      </c>
      <c r="Q57" s="83">
        <v>0</v>
      </c>
      <c r="R57" s="83">
        <v>0</v>
      </c>
      <c r="S57" s="83">
        <v>0</v>
      </c>
      <c r="T57" s="83">
        <v>0</v>
      </c>
      <c r="U57" s="83">
        <v>0</v>
      </c>
      <c r="V57" s="83">
        <v>0</v>
      </c>
      <c r="W57" s="138" t="s">
        <v>482</v>
      </c>
      <c r="X57" s="138" t="s">
        <v>19</v>
      </c>
      <c r="Y57" s="69" t="s">
        <v>19</v>
      </c>
      <c r="Z57" s="69" t="s">
        <v>19</v>
      </c>
      <c r="AA57" s="84"/>
      <c r="AB57" s="69" t="s">
        <v>19</v>
      </c>
    </row>
    <row r="58" spans="1:28" ht="30" customHeight="1">
      <c r="A58" s="138" t="s">
        <v>799</v>
      </c>
      <c r="B58" s="138" t="s">
        <v>232</v>
      </c>
      <c r="C58" s="138" t="s">
        <v>233</v>
      </c>
      <c r="D58" s="82" t="s">
        <v>204</v>
      </c>
      <c r="E58" s="83"/>
      <c r="F58" s="138"/>
      <c r="G58" s="83"/>
      <c r="H58" s="138"/>
      <c r="I58" s="83"/>
      <c r="J58" s="138"/>
      <c r="K58" s="83"/>
      <c r="L58" s="138"/>
      <c r="M58" s="83"/>
      <c r="N58" s="138"/>
      <c r="O58" s="83"/>
      <c r="P58" s="83">
        <v>0</v>
      </c>
      <c r="Q58" s="83">
        <v>0</v>
      </c>
      <c r="R58" s="83">
        <v>0</v>
      </c>
      <c r="S58" s="83">
        <v>0</v>
      </c>
      <c r="T58" s="83">
        <v>0</v>
      </c>
      <c r="U58" s="83">
        <v>0</v>
      </c>
      <c r="V58" s="83">
        <v>0</v>
      </c>
      <c r="W58" s="138" t="s">
        <v>483</v>
      </c>
      <c r="X58" s="138" t="s">
        <v>19</v>
      </c>
      <c r="Y58" s="69" t="s">
        <v>19</v>
      </c>
      <c r="Z58" s="69" t="s">
        <v>19</v>
      </c>
      <c r="AA58" s="84"/>
      <c r="AB58" s="69" t="s">
        <v>19</v>
      </c>
    </row>
    <row r="59" spans="1:28" ht="30" customHeight="1">
      <c r="A59" s="138" t="s">
        <v>1061</v>
      </c>
      <c r="B59" s="138" t="s">
        <v>384</v>
      </c>
      <c r="C59" s="138" t="s">
        <v>385</v>
      </c>
      <c r="D59" s="82" t="s">
        <v>204</v>
      </c>
      <c r="E59" s="83"/>
      <c r="F59" s="138"/>
      <c r="G59" s="83"/>
      <c r="H59" s="138"/>
      <c r="I59" s="83"/>
      <c r="J59" s="138"/>
      <c r="K59" s="83"/>
      <c r="L59" s="138"/>
      <c r="M59" s="83"/>
      <c r="N59" s="138"/>
      <c r="O59" s="83"/>
      <c r="P59" s="83">
        <v>0</v>
      </c>
      <c r="Q59" s="83">
        <v>0</v>
      </c>
      <c r="R59" s="83">
        <v>0</v>
      </c>
      <c r="S59" s="83">
        <v>0</v>
      </c>
      <c r="T59" s="83">
        <v>0</v>
      </c>
      <c r="U59" s="83">
        <v>0</v>
      </c>
      <c r="V59" s="83">
        <v>0</v>
      </c>
      <c r="W59" s="138" t="s">
        <v>484</v>
      </c>
      <c r="X59" s="138" t="s">
        <v>19</v>
      </c>
      <c r="Y59" s="69" t="s">
        <v>19</v>
      </c>
      <c r="Z59" s="69" t="s">
        <v>19</v>
      </c>
      <c r="AA59" s="84"/>
      <c r="AB59" s="69" t="s">
        <v>19</v>
      </c>
    </row>
    <row r="60" spans="1:28" ht="30" customHeight="1">
      <c r="A60" s="138" t="s">
        <v>1065</v>
      </c>
      <c r="B60" s="138" t="s">
        <v>388</v>
      </c>
      <c r="C60" s="138" t="s">
        <v>389</v>
      </c>
      <c r="D60" s="82" t="s">
        <v>390</v>
      </c>
      <c r="E60" s="83"/>
      <c r="F60" s="138"/>
      <c r="G60" s="83"/>
      <c r="H60" s="138"/>
      <c r="I60" s="83"/>
      <c r="J60" s="138"/>
      <c r="K60" s="83"/>
      <c r="L60" s="138"/>
      <c r="M60" s="83"/>
      <c r="N60" s="138"/>
      <c r="O60" s="83"/>
      <c r="P60" s="83">
        <v>0</v>
      </c>
      <c r="Q60" s="83">
        <v>0</v>
      </c>
      <c r="R60" s="83">
        <v>0</v>
      </c>
      <c r="S60" s="83">
        <v>0</v>
      </c>
      <c r="T60" s="83">
        <v>0</v>
      </c>
      <c r="U60" s="83">
        <v>0</v>
      </c>
      <c r="V60" s="83">
        <v>0</v>
      </c>
      <c r="W60" s="138" t="s">
        <v>485</v>
      </c>
      <c r="X60" s="138" t="s">
        <v>19</v>
      </c>
      <c r="Y60" s="69" t="s">
        <v>19</v>
      </c>
      <c r="Z60" s="69" t="s">
        <v>19</v>
      </c>
      <c r="AA60" s="84"/>
      <c r="AB60" s="69" t="s">
        <v>19</v>
      </c>
    </row>
    <row r="61" spans="1:28" ht="30" customHeight="1">
      <c r="A61" s="138" t="s">
        <v>1067</v>
      </c>
      <c r="B61" s="138" t="s">
        <v>391</v>
      </c>
      <c r="C61" s="138" t="s">
        <v>392</v>
      </c>
      <c r="D61" s="82" t="s">
        <v>204</v>
      </c>
      <c r="E61" s="83"/>
      <c r="F61" s="138"/>
      <c r="G61" s="83"/>
      <c r="H61" s="138"/>
      <c r="I61" s="83"/>
      <c r="J61" s="138"/>
      <c r="K61" s="83"/>
      <c r="L61" s="138"/>
      <c r="M61" s="83"/>
      <c r="N61" s="138"/>
      <c r="O61" s="83"/>
      <c r="P61" s="83">
        <v>0</v>
      </c>
      <c r="Q61" s="83">
        <v>0</v>
      </c>
      <c r="R61" s="83">
        <v>0</v>
      </c>
      <c r="S61" s="83">
        <v>0</v>
      </c>
      <c r="T61" s="83">
        <v>0</v>
      </c>
      <c r="U61" s="83">
        <v>0</v>
      </c>
      <c r="V61" s="83">
        <v>0</v>
      </c>
      <c r="W61" s="138" t="s">
        <v>486</v>
      </c>
      <c r="X61" s="138" t="s">
        <v>19</v>
      </c>
      <c r="Y61" s="69" t="s">
        <v>19</v>
      </c>
      <c r="Z61" s="69" t="s">
        <v>19</v>
      </c>
      <c r="AA61" s="84"/>
      <c r="AB61" s="69" t="s">
        <v>19</v>
      </c>
    </row>
    <row r="62" spans="1:28" ht="30" customHeight="1">
      <c r="A62" s="138" t="s">
        <v>1063</v>
      </c>
      <c r="B62" s="138" t="s">
        <v>386</v>
      </c>
      <c r="C62" s="138" t="s">
        <v>387</v>
      </c>
      <c r="D62" s="82" t="s">
        <v>204</v>
      </c>
      <c r="E62" s="83"/>
      <c r="F62" s="138"/>
      <c r="G62" s="83"/>
      <c r="H62" s="138"/>
      <c r="I62" s="83"/>
      <c r="J62" s="138"/>
      <c r="K62" s="83"/>
      <c r="L62" s="138"/>
      <c r="M62" s="83"/>
      <c r="N62" s="138"/>
      <c r="O62" s="83"/>
      <c r="P62" s="83">
        <v>0</v>
      </c>
      <c r="Q62" s="83">
        <v>0</v>
      </c>
      <c r="R62" s="83">
        <v>0</v>
      </c>
      <c r="S62" s="83">
        <v>0</v>
      </c>
      <c r="T62" s="83">
        <v>0</v>
      </c>
      <c r="U62" s="83">
        <v>0</v>
      </c>
      <c r="V62" s="83">
        <v>0</v>
      </c>
      <c r="W62" s="138" t="s">
        <v>487</v>
      </c>
      <c r="X62" s="138" t="s">
        <v>19</v>
      </c>
      <c r="Y62" s="69" t="s">
        <v>19</v>
      </c>
      <c r="Z62" s="69" t="s">
        <v>19</v>
      </c>
      <c r="AA62" s="84"/>
      <c r="AB62" s="69" t="s">
        <v>19</v>
      </c>
    </row>
    <row r="63" spans="1:28" ht="30" customHeight="1">
      <c r="A63" s="138" t="s">
        <v>797</v>
      </c>
      <c r="B63" s="138" t="s">
        <v>229</v>
      </c>
      <c r="C63" s="138" t="s">
        <v>230</v>
      </c>
      <c r="D63" s="82" t="s">
        <v>204</v>
      </c>
      <c r="E63" s="83"/>
      <c r="F63" s="138"/>
      <c r="G63" s="83"/>
      <c r="H63" s="138"/>
      <c r="I63" s="83"/>
      <c r="J63" s="138"/>
      <c r="K63" s="83"/>
      <c r="L63" s="138"/>
      <c r="M63" s="83"/>
      <c r="N63" s="138"/>
      <c r="O63" s="83"/>
      <c r="P63" s="83">
        <v>0</v>
      </c>
      <c r="Q63" s="83">
        <v>0</v>
      </c>
      <c r="R63" s="83">
        <v>0</v>
      </c>
      <c r="S63" s="83">
        <v>0</v>
      </c>
      <c r="T63" s="83">
        <v>0</v>
      </c>
      <c r="U63" s="83">
        <v>0</v>
      </c>
      <c r="V63" s="83">
        <v>0</v>
      </c>
      <c r="W63" s="138" t="s">
        <v>488</v>
      </c>
      <c r="X63" s="138" t="s">
        <v>19</v>
      </c>
      <c r="Y63" s="69" t="s">
        <v>19</v>
      </c>
      <c r="Z63" s="69" t="s">
        <v>19</v>
      </c>
      <c r="AA63" s="84"/>
      <c r="AB63" s="69" t="s">
        <v>19</v>
      </c>
    </row>
    <row r="64" spans="1:28" ht="30" customHeight="1">
      <c r="A64" s="138" t="s">
        <v>793</v>
      </c>
      <c r="B64" s="138" t="s">
        <v>226</v>
      </c>
      <c r="C64" s="138" t="s">
        <v>227</v>
      </c>
      <c r="D64" s="82" t="s">
        <v>204</v>
      </c>
      <c r="E64" s="83"/>
      <c r="F64" s="138"/>
      <c r="G64" s="83"/>
      <c r="H64" s="138"/>
      <c r="I64" s="83"/>
      <c r="J64" s="138"/>
      <c r="K64" s="83"/>
      <c r="L64" s="138"/>
      <c r="M64" s="83"/>
      <c r="N64" s="138"/>
      <c r="O64" s="83"/>
      <c r="P64" s="83">
        <v>0</v>
      </c>
      <c r="Q64" s="83">
        <v>0</v>
      </c>
      <c r="R64" s="83">
        <v>0</v>
      </c>
      <c r="S64" s="83">
        <v>0</v>
      </c>
      <c r="T64" s="83">
        <v>0</v>
      </c>
      <c r="U64" s="83">
        <v>0</v>
      </c>
      <c r="V64" s="83">
        <v>0</v>
      </c>
      <c r="W64" s="138" t="s">
        <v>489</v>
      </c>
      <c r="X64" s="138" t="s">
        <v>19</v>
      </c>
      <c r="Y64" s="69" t="s">
        <v>19</v>
      </c>
      <c r="Z64" s="69" t="s">
        <v>19</v>
      </c>
      <c r="AA64" s="84"/>
      <c r="AB64" s="69" t="s">
        <v>19</v>
      </c>
    </row>
    <row r="65" spans="1:28" ht="30" customHeight="1">
      <c r="A65" s="138" t="s">
        <v>795</v>
      </c>
      <c r="B65" s="138" t="s">
        <v>226</v>
      </c>
      <c r="C65" s="138" t="s">
        <v>228</v>
      </c>
      <c r="D65" s="82" t="s">
        <v>204</v>
      </c>
      <c r="E65" s="83"/>
      <c r="F65" s="138"/>
      <c r="G65" s="83"/>
      <c r="H65" s="138"/>
      <c r="I65" s="83"/>
      <c r="J65" s="138"/>
      <c r="K65" s="83"/>
      <c r="L65" s="138"/>
      <c r="M65" s="83"/>
      <c r="N65" s="138"/>
      <c r="O65" s="83"/>
      <c r="P65" s="83">
        <v>0</v>
      </c>
      <c r="Q65" s="83">
        <v>0</v>
      </c>
      <c r="R65" s="83">
        <v>0</v>
      </c>
      <c r="S65" s="83">
        <v>0</v>
      </c>
      <c r="T65" s="83">
        <v>0</v>
      </c>
      <c r="U65" s="83">
        <v>0</v>
      </c>
      <c r="V65" s="83">
        <v>0</v>
      </c>
      <c r="W65" s="138" t="s">
        <v>668</v>
      </c>
      <c r="X65" s="138" t="s">
        <v>19</v>
      </c>
      <c r="Y65" s="69" t="s">
        <v>19</v>
      </c>
      <c r="Z65" s="69" t="s">
        <v>19</v>
      </c>
      <c r="AA65" s="84"/>
      <c r="AB65" s="69" t="s">
        <v>19</v>
      </c>
    </row>
    <row r="66" spans="1:28" ht="30" customHeight="1">
      <c r="A66" s="138" t="s">
        <v>1069</v>
      </c>
      <c r="B66" s="138" t="s">
        <v>393</v>
      </c>
      <c r="C66" s="138" t="s">
        <v>394</v>
      </c>
      <c r="D66" s="82" t="s">
        <v>291</v>
      </c>
      <c r="E66" s="83"/>
      <c r="F66" s="138"/>
      <c r="G66" s="83"/>
      <c r="H66" s="138"/>
      <c r="I66" s="83"/>
      <c r="J66" s="138"/>
      <c r="K66" s="83"/>
      <c r="L66" s="138"/>
      <c r="M66" s="83"/>
      <c r="N66" s="138"/>
      <c r="O66" s="83"/>
      <c r="P66" s="83">
        <v>0</v>
      </c>
      <c r="Q66" s="83">
        <v>0</v>
      </c>
      <c r="R66" s="83">
        <v>0</v>
      </c>
      <c r="S66" s="83">
        <v>0</v>
      </c>
      <c r="T66" s="83">
        <v>0</v>
      </c>
      <c r="U66" s="83">
        <v>0</v>
      </c>
      <c r="V66" s="83">
        <v>0</v>
      </c>
      <c r="W66" s="138" t="s">
        <v>669</v>
      </c>
      <c r="X66" s="138" t="s">
        <v>19</v>
      </c>
      <c r="Y66" s="69" t="s">
        <v>19</v>
      </c>
      <c r="Z66" s="69" t="s">
        <v>19</v>
      </c>
      <c r="AA66" s="84"/>
      <c r="AB66" s="69" t="s">
        <v>19</v>
      </c>
    </row>
    <row r="67" spans="1:28" ht="30" customHeight="1">
      <c r="A67" s="138" t="s">
        <v>962</v>
      </c>
      <c r="B67" s="138" t="s">
        <v>661</v>
      </c>
      <c r="C67" s="138" t="s">
        <v>662</v>
      </c>
      <c r="D67" s="82" t="s">
        <v>204</v>
      </c>
      <c r="E67" s="83"/>
      <c r="F67" s="138"/>
      <c r="G67" s="83"/>
      <c r="H67" s="138"/>
      <c r="I67" s="83"/>
      <c r="J67" s="138"/>
      <c r="K67" s="83"/>
      <c r="L67" s="138"/>
      <c r="M67" s="83"/>
      <c r="N67" s="138"/>
      <c r="O67" s="83"/>
      <c r="P67" s="83"/>
      <c r="Q67" s="83">
        <v>0</v>
      </c>
      <c r="R67" s="83">
        <v>0</v>
      </c>
      <c r="S67" s="83">
        <v>0</v>
      </c>
      <c r="T67" s="83">
        <v>0</v>
      </c>
      <c r="U67" s="83">
        <v>0</v>
      </c>
      <c r="V67" s="83">
        <v>0</v>
      </c>
      <c r="W67" s="138" t="s">
        <v>670</v>
      </c>
      <c r="X67" s="138" t="s">
        <v>19</v>
      </c>
      <c r="Y67" s="69" t="s">
        <v>19</v>
      </c>
      <c r="Z67" s="69" t="s">
        <v>19</v>
      </c>
      <c r="AA67" s="84"/>
      <c r="AB67" s="69" t="s">
        <v>19</v>
      </c>
    </row>
    <row r="68" spans="1:28" ht="30" customHeight="1">
      <c r="A68" s="138" t="s">
        <v>966</v>
      </c>
      <c r="B68" s="138" t="s">
        <v>664</v>
      </c>
      <c r="C68" s="138" t="s">
        <v>665</v>
      </c>
      <c r="D68" s="82" t="s">
        <v>666</v>
      </c>
      <c r="E68" s="83"/>
      <c r="F68" s="138"/>
      <c r="G68" s="83"/>
      <c r="H68" s="138"/>
      <c r="I68" s="83"/>
      <c r="J68" s="138"/>
      <c r="K68" s="83"/>
      <c r="L68" s="138"/>
      <c r="M68" s="83"/>
      <c r="N68" s="138"/>
      <c r="O68" s="83"/>
      <c r="P68" s="83"/>
      <c r="Q68" s="83">
        <v>0</v>
      </c>
      <c r="R68" s="83">
        <v>0</v>
      </c>
      <c r="S68" s="83">
        <v>0</v>
      </c>
      <c r="T68" s="83">
        <v>0</v>
      </c>
      <c r="U68" s="83">
        <v>0</v>
      </c>
      <c r="V68" s="83">
        <v>0</v>
      </c>
      <c r="W68" s="138" t="s">
        <v>671</v>
      </c>
      <c r="X68" s="138" t="s">
        <v>19</v>
      </c>
      <c r="Y68" s="69" t="s">
        <v>19</v>
      </c>
      <c r="Z68" s="69" t="s">
        <v>19</v>
      </c>
      <c r="AA68" s="84"/>
      <c r="AB68" s="69" t="s">
        <v>19</v>
      </c>
    </row>
    <row r="69" spans="1:28" ht="30" customHeight="1">
      <c r="A69" s="138" t="s">
        <v>805</v>
      </c>
      <c r="B69" s="138" t="s">
        <v>242</v>
      </c>
      <c r="C69" s="138" t="s">
        <v>243</v>
      </c>
      <c r="D69" s="82" t="s">
        <v>244</v>
      </c>
      <c r="E69" s="83"/>
      <c r="F69" s="138"/>
      <c r="G69" s="83"/>
      <c r="H69" s="138"/>
      <c r="I69" s="83"/>
      <c r="J69" s="138"/>
      <c r="K69" s="83"/>
      <c r="L69" s="138"/>
      <c r="M69" s="83"/>
      <c r="N69" s="138"/>
      <c r="O69" s="83"/>
      <c r="P69" s="83"/>
      <c r="Q69" s="83">
        <v>0</v>
      </c>
      <c r="R69" s="83">
        <v>0</v>
      </c>
      <c r="S69" s="83">
        <v>0</v>
      </c>
      <c r="T69" s="83">
        <v>0</v>
      </c>
      <c r="U69" s="83">
        <v>0</v>
      </c>
      <c r="V69" s="83">
        <v>0</v>
      </c>
      <c r="W69" s="138" t="s">
        <v>311</v>
      </c>
      <c r="X69" s="138" t="s">
        <v>19</v>
      </c>
      <c r="Y69" s="69" t="s">
        <v>490</v>
      </c>
      <c r="Z69" s="69" t="s">
        <v>19</v>
      </c>
      <c r="AA69" s="84"/>
      <c r="AB69" s="69" t="s">
        <v>19</v>
      </c>
    </row>
    <row r="70" spans="1:28" ht="30" customHeight="1">
      <c r="A70" s="138" t="s">
        <v>1076</v>
      </c>
      <c r="B70" s="138" t="s">
        <v>395</v>
      </c>
      <c r="C70" s="138" t="s">
        <v>243</v>
      </c>
      <c r="D70" s="82" t="s">
        <v>244</v>
      </c>
      <c r="E70" s="83"/>
      <c r="F70" s="138"/>
      <c r="G70" s="83"/>
      <c r="H70" s="138"/>
      <c r="I70" s="83"/>
      <c r="J70" s="138"/>
      <c r="K70" s="83"/>
      <c r="L70" s="138"/>
      <c r="M70" s="83"/>
      <c r="N70" s="138"/>
      <c r="O70" s="83"/>
      <c r="P70" s="83"/>
      <c r="Q70" s="83">
        <v>0</v>
      </c>
      <c r="R70" s="83">
        <v>0</v>
      </c>
      <c r="S70" s="83">
        <v>0</v>
      </c>
      <c r="T70" s="83">
        <v>0</v>
      </c>
      <c r="U70" s="83">
        <v>0</v>
      </c>
      <c r="V70" s="83">
        <v>0</v>
      </c>
      <c r="W70" s="138" t="s">
        <v>491</v>
      </c>
      <c r="X70" s="138" t="s">
        <v>19</v>
      </c>
      <c r="Y70" s="69" t="s">
        <v>490</v>
      </c>
      <c r="Z70" s="69" t="s">
        <v>19</v>
      </c>
      <c r="AA70" s="84"/>
      <c r="AB70" s="69" t="s">
        <v>19</v>
      </c>
    </row>
    <row r="71" spans="1:28" ht="30" customHeight="1">
      <c r="A71" s="138" t="s">
        <v>1046</v>
      </c>
      <c r="B71" s="138" t="s">
        <v>379</v>
      </c>
      <c r="C71" s="138" t="s">
        <v>243</v>
      </c>
      <c r="D71" s="82" t="s">
        <v>244</v>
      </c>
      <c r="E71" s="83">
        <v>0</v>
      </c>
      <c r="F71" s="138" t="s">
        <v>19</v>
      </c>
      <c r="G71" s="83">
        <v>0</v>
      </c>
      <c r="H71" s="138" t="s">
        <v>19</v>
      </c>
      <c r="I71" s="83">
        <v>0</v>
      </c>
      <c r="J71" s="138" t="s">
        <v>19</v>
      </c>
      <c r="K71" s="83">
        <v>0</v>
      </c>
      <c r="L71" s="138" t="s">
        <v>19</v>
      </c>
      <c r="M71" s="83">
        <v>0</v>
      </c>
      <c r="N71" s="138" t="s">
        <v>19</v>
      </c>
      <c r="O71" s="83">
        <v>0</v>
      </c>
      <c r="P71" s="83"/>
      <c r="Q71" s="83">
        <v>0</v>
      </c>
      <c r="R71" s="83">
        <v>0</v>
      </c>
      <c r="S71" s="83">
        <v>0</v>
      </c>
      <c r="T71" s="83">
        <v>0</v>
      </c>
      <c r="U71" s="83">
        <v>0</v>
      </c>
      <c r="V71" s="83">
        <v>0</v>
      </c>
      <c r="W71" s="138" t="s">
        <v>492</v>
      </c>
      <c r="X71" s="138" t="s">
        <v>19</v>
      </c>
      <c r="Y71" s="69" t="s">
        <v>490</v>
      </c>
      <c r="Z71" s="69" t="s">
        <v>19</v>
      </c>
      <c r="AA71" s="84"/>
      <c r="AB71" s="69" t="s">
        <v>19</v>
      </c>
    </row>
    <row r="72" spans="1:28" ht="30" customHeight="1">
      <c r="A72" s="138" t="s">
        <v>1112</v>
      </c>
      <c r="B72" s="138" t="s">
        <v>407</v>
      </c>
      <c r="C72" s="138" t="s">
        <v>243</v>
      </c>
      <c r="D72" s="82" t="s">
        <v>244</v>
      </c>
      <c r="E72" s="83">
        <v>0</v>
      </c>
      <c r="F72" s="138" t="s">
        <v>19</v>
      </c>
      <c r="G72" s="83">
        <v>0</v>
      </c>
      <c r="H72" s="138" t="s">
        <v>19</v>
      </c>
      <c r="I72" s="83">
        <v>0</v>
      </c>
      <c r="J72" s="138" t="s">
        <v>19</v>
      </c>
      <c r="K72" s="83">
        <v>0</v>
      </c>
      <c r="L72" s="138" t="s">
        <v>19</v>
      </c>
      <c r="M72" s="83">
        <v>0</v>
      </c>
      <c r="N72" s="138" t="s">
        <v>19</v>
      </c>
      <c r="O72" s="83">
        <v>0</v>
      </c>
      <c r="P72" s="83"/>
      <c r="Q72" s="83">
        <v>0</v>
      </c>
      <c r="R72" s="83">
        <v>0</v>
      </c>
      <c r="S72" s="83">
        <v>0</v>
      </c>
      <c r="T72" s="83">
        <v>0</v>
      </c>
      <c r="U72" s="83">
        <v>0</v>
      </c>
      <c r="V72" s="83">
        <v>0</v>
      </c>
      <c r="W72" s="138" t="s">
        <v>493</v>
      </c>
      <c r="X72" s="138" t="s">
        <v>19</v>
      </c>
      <c r="Y72" s="69" t="s">
        <v>490</v>
      </c>
      <c r="Z72" s="69" t="s">
        <v>19</v>
      </c>
      <c r="AA72" s="84"/>
      <c r="AB72" s="69" t="s">
        <v>19</v>
      </c>
    </row>
    <row r="73" spans="1:28" ht="30" customHeight="1">
      <c r="A73" s="138" t="s">
        <v>807</v>
      </c>
      <c r="B73" s="138" t="s">
        <v>245</v>
      </c>
      <c r="C73" s="138" t="s">
        <v>243</v>
      </c>
      <c r="D73" s="82" t="s">
        <v>244</v>
      </c>
      <c r="E73" s="83">
        <v>0</v>
      </c>
      <c r="F73" s="138" t="s">
        <v>19</v>
      </c>
      <c r="G73" s="83">
        <v>0</v>
      </c>
      <c r="H73" s="138" t="s">
        <v>19</v>
      </c>
      <c r="I73" s="83">
        <v>0</v>
      </c>
      <c r="J73" s="138" t="s">
        <v>19</v>
      </c>
      <c r="K73" s="83">
        <v>0</v>
      </c>
      <c r="L73" s="138" t="s">
        <v>19</v>
      </c>
      <c r="M73" s="83">
        <v>0</v>
      </c>
      <c r="N73" s="138" t="s">
        <v>19</v>
      </c>
      <c r="O73" s="83">
        <v>0</v>
      </c>
      <c r="P73" s="83"/>
      <c r="Q73" s="83">
        <v>0</v>
      </c>
      <c r="R73" s="83">
        <v>0</v>
      </c>
      <c r="S73" s="83">
        <v>0</v>
      </c>
      <c r="T73" s="83">
        <v>0</v>
      </c>
      <c r="U73" s="83">
        <v>0</v>
      </c>
      <c r="V73" s="83">
        <v>0</v>
      </c>
      <c r="W73" s="138" t="s">
        <v>313</v>
      </c>
      <c r="X73" s="138" t="s">
        <v>19</v>
      </c>
      <c r="Y73" s="69" t="s">
        <v>490</v>
      </c>
      <c r="Z73" s="69" t="s">
        <v>19</v>
      </c>
      <c r="AA73" s="84"/>
      <c r="AB73" s="69" t="s">
        <v>19</v>
      </c>
    </row>
    <row r="74" spans="1:28" ht="30" customHeight="1">
      <c r="A74" s="138" t="s">
        <v>982</v>
      </c>
      <c r="B74" s="138" t="s">
        <v>362</v>
      </c>
      <c r="C74" s="138" t="s">
        <v>243</v>
      </c>
      <c r="D74" s="82" t="s">
        <v>244</v>
      </c>
      <c r="E74" s="83">
        <v>0</v>
      </c>
      <c r="F74" s="138" t="s">
        <v>19</v>
      </c>
      <c r="G74" s="83">
        <v>0</v>
      </c>
      <c r="H74" s="138" t="s">
        <v>19</v>
      </c>
      <c r="I74" s="83">
        <v>0</v>
      </c>
      <c r="J74" s="138" t="s">
        <v>19</v>
      </c>
      <c r="K74" s="83">
        <v>0</v>
      </c>
      <c r="L74" s="138" t="s">
        <v>19</v>
      </c>
      <c r="M74" s="83">
        <v>0</v>
      </c>
      <c r="N74" s="138" t="s">
        <v>19</v>
      </c>
      <c r="O74" s="83">
        <v>0</v>
      </c>
      <c r="P74" s="83"/>
      <c r="Q74" s="83">
        <v>0</v>
      </c>
      <c r="R74" s="83">
        <v>0</v>
      </c>
      <c r="S74" s="83">
        <v>0</v>
      </c>
      <c r="T74" s="83">
        <v>0</v>
      </c>
      <c r="U74" s="83">
        <v>0</v>
      </c>
      <c r="V74" s="83">
        <v>0</v>
      </c>
      <c r="W74" s="138" t="s">
        <v>494</v>
      </c>
      <c r="X74" s="138" t="s">
        <v>19</v>
      </c>
      <c r="Y74" s="69" t="s">
        <v>490</v>
      </c>
      <c r="Z74" s="69" t="s">
        <v>19</v>
      </c>
      <c r="AA74" s="84"/>
      <c r="AB74" s="69" t="s">
        <v>19</v>
      </c>
    </row>
    <row r="75" spans="1:28" ht="30" customHeight="1">
      <c r="A75" s="138" t="s">
        <v>1078</v>
      </c>
      <c r="B75" s="138" t="s">
        <v>396</v>
      </c>
      <c r="C75" s="138" t="s">
        <v>243</v>
      </c>
      <c r="D75" s="82" t="s">
        <v>244</v>
      </c>
      <c r="E75" s="83">
        <v>0</v>
      </c>
      <c r="F75" s="138" t="s">
        <v>19</v>
      </c>
      <c r="G75" s="83">
        <v>0</v>
      </c>
      <c r="H75" s="138" t="s">
        <v>19</v>
      </c>
      <c r="I75" s="83">
        <v>0</v>
      </c>
      <c r="J75" s="138" t="s">
        <v>19</v>
      </c>
      <c r="K75" s="83">
        <v>0</v>
      </c>
      <c r="L75" s="138" t="s">
        <v>19</v>
      </c>
      <c r="M75" s="83">
        <v>0</v>
      </c>
      <c r="N75" s="138" t="s">
        <v>19</v>
      </c>
      <c r="O75" s="83">
        <v>0</v>
      </c>
      <c r="P75" s="83"/>
      <c r="Q75" s="83">
        <v>0</v>
      </c>
      <c r="R75" s="83">
        <v>0</v>
      </c>
      <c r="S75" s="83">
        <v>0</v>
      </c>
      <c r="T75" s="83">
        <v>0</v>
      </c>
      <c r="U75" s="83">
        <v>0</v>
      </c>
      <c r="V75" s="83">
        <v>0</v>
      </c>
      <c r="W75" s="138" t="s">
        <v>495</v>
      </c>
      <c r="X75" s="138" t="s">
        <v>19</v>
      </c>
      <c r="Y75" s="69" t="s">
        <v>490</v>
      </c>
      <c r="Z75" s="69" t="s">
        <v>19</v>
      </c>
      <c r="AA75" s="84"/>
      <c r="AB75" s="69" t="s">
        <v>19</v>
      </c>
    </row>
    <row r="76" spans="1:28" ht="30" customHeight="1">
      <c r="A76" s="138" t="s">
        <v>1080</v>
      </c>
      <c r="B76" s="138" t="s">
        <v>397</v>
      </c>
      <c r="C76" s="138" t="s">
        <v>243</v>
      </c>
      <c r="D76" s="82" t="s">
        <v>244</v>
      </c>
      <c r="E76" s="83">
        <v>0</v>
      </c>
      <c r="F76" s="138" t="s">
        <v>19</v>
      </c>
      <c r="G76" s="83">
        <v>0</v>
      </c>
      <c r="H76" s="138" t="s">
        <v>19</v>
      </c>
      <c r="I76" s="83">
        <v>0</v>
      </c>
      <c r="J76" s="138" t="s">
        <v>19</v>
      </c>
      <c r="K76" s="83">
        <v>0</v>
      </c>
      <c r="L76" s="138" t="s">
        <v>19</v>
      </c>
      <c r="M76" s="83">
        <v>0</v>
      </c>
      <c r="N76" s="138" t="s">
        <v>19</v>
      </c>
      <c r="O76" s="83">
        <v>0</v>
      </c>
      <c r="P76" s="83"/>
      <c r="Q76" s="83">
        <v>0</v>
      </c>
      <c r="R76" s="83">
        <v>0</v>
      </c>
      <c r="S76" s="83">
        <v>0</v>
      </c>
      <c r="T76" s="83">
        <v>0</v>
      </c>
      <c r="U76" s="83">
        <v>0</v>
      </c>
      <c r="V76" s="83">
        <v>0</v>
      </c>
      <c r="W76" s="138" t="s">
        <v>496</v>
      </c>
      <c r="X76" s="138" t="s">
        <v>19</v>
      </c>
      <c r="Y76" s="69" t="s">
        <v>490</v>
      </c>
      <c r="Z76" s="69" t="s">
        <v>19</v>
      </c>
      <c r="AA76" s="84"/>
      <c r="AB76" s="69" t="s">
        <v>19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3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0000"/>
  </sheetPr>
  <dimension ref="A1:T468"/>
  <sheetViews>
    <sheetView showZeros="0" view="pageBreakPreview" zoomScaleNormal="100" zoomScaleSheetLayoutView="100" workbookViewId="0">
      <selection activeCell="L27" sqref="L27"/>
    </sheetView>
  </sheetViews>
  <sheetFormatPr defaultRowHeight="14.25"/>
  <cols>
    <col min="1" max="1" width="6.5" style="17" customWidth="1"/>
    <col min="2" max="2" width="6.5" style="18" customWidth="1"/>
    <col min="3" max="3" width="6.5" style="19" customWidth="1"/>
    <col min="4" max="9" width="6.5" style="18" customWidth="1"/>
    <col min="10" max="15" width="6.5" style="17" customWidth="1"/>
    <col min="16" max="16" width="6.375" style="17" customWidth="1"/>
    <col min="17" max="17" width="8.75" style="17" customWidth="1"/>
    <col min="18" max="18" width="6.5" style="17" customWidth="1"/>
    <col min="19" max="19" width="5.875" style="17" customWidth="1"/>
    <col min="20" max="20" width="4.875" style="17" customWidth="1"/>
    <col min="21" max="16384" width="9" style="17"/>
  </cols>
  <sheetData>
    <row r="1" spans="1:20" ht="21" customHeight="1"/>
    <row r="2" spans="1:20" ht="21" customHeight="1"/>
    <row r="3" spans="1:20" ht="21" customHeight="1"/>
    <row r="4" spans="1:20" ht="21" customHeight="1"/>
    <row r="5" spans="1:20" ht="21" customHeight="1"/>
    <row r="6" spans="1:20" ht="21" customHeight="1"/>
    <row r="7" spans="1:20" ht="21" customHeight="1">
      <c r="A7" s="145" t="s">
        <v>655</v>
      </c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</row>
    <row r="8" spans="1:20" ht="21" customHeight="1">
      <c r="A8" s="145"/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</row>
    <row r="9" spans="1:20" ht="21" customHeight="1">
      <c r="B9" s="17"/>
      <c r="C9" s="17"/>
      <c r="D9" s="17"/>
      <c r="E9" s="17"/>
      <c r="F9" s="17"/>
      <c r="G9" s="17"/>
      <c r="H9" s="17"/>
      <c r="I9" s="17"/>
    </row>
    <row r="10" spans="1:20" ht="21" customHeight="1">
      <c r="B10" s="17"/>
      <c r="C10" s="17"/>
      <c r="D10" s="17"/>
      <c r="E10" s="17"/>
      <c r="F10" s="17"/>
      <c r="G10" s="17"/>
      <c r="H10" s="17"/>
      <c r="I10" s="17"/>
    </row>
    <row r="11" spans="1:20" ht="21" customHeight="1">
      <c r="B11" s="17"/>
      <c r="C11" s="17"/>
      <c r="D11" s="17"/>
      <c r="E11" s="17"/>
      <c r="F11" s="17"/>
      <c r="G11" s="17"/>
      <c r="H11" s="17"/>
      <c r="I11" s="17"/>
    </row>
    <row r="12" spans="1:20" ht="21" customHeight="1">
      <c r="B12" s="17"/>
      <c r="C12" s="17"/>
      <c r="D12" s="17"/>
      <c r="E12" s="17"/>
      <c r="F12" s="17"/>
      <c r="G12" s="17"/>
      <c r="H12" s="17"/>
      <c r="I12" s="17"/>
    </row>
    <row r="13" spans="1:20" ht="21" customHeight="1">
      <c r="B13" s="17"/>
      <c r="C13" s="17"/>
      <c r="D13" s="17"/>
      <c r="E13" s="17"/>
      <c r="F13" s="17"/>
      <c r="G13" s="17"/>
      <c r="H13" s="17"/>
      <c r="I13" s="17"/>
    </row>
    <row r="14" spans="1:20" ht="21" customHeight="1">
      <c r="B14" s="17"/>
      <c r="C14" s="17"/>
      <c r="D14" s="17"/>
      <c r="E14" s="17"/>
      <c r="F14" s="17"/>
      <c r="G14" s="17"/>
      <c r="H14" s="17"/>
      <c r="I14" s="17"/>
    </row>
    <row r="15" spans="1:20" ht="21" customHeight="1">
      <c r="B15" s="17"/>
      <c r="C15" s="17"/>
      <c r="D15" s="17"/>
      <c r="E15" s="17"/>
      <c r="F15" s="17"/>
      <c r="G15" s="17"/>
      <c r="H15" s="17"/>
      <c r="I15" s="17"/>
    </row>
    <row r="16" spans="1:20" ht="21" customHeight="1">
      <c r="B16" s="17"/>
      <c r="C16" s="17"/>
      <c r="D16" s="17"/>
      <c r="E16" s="17"/>
      <c r="F16" s="17"/>
      <c r="G16" s="17"/>
      <c r="H16" s="17"/>
      <c r="I16" s="17"/>
    </row>
    <row r="17" s="17" customFormat="1" ht="21" customHeight="1"/>
    <row r="18" s="17" customFormat="1" ht="21" customHeight="1"/>
    <row r="19" s="17" customFormat="1" ht="21" customHeight="1"/>
    <row r="20" s="17" customFormat="1" ht="21" customHeight="1"/>
    <row r="21" s="17" customFormat="1" ht="21" customHeight="1"/>
    <row r="22" s="17" customFormat="1" ht="21" customHeight="1"/>
    <row r="23" s="17" customFormat="1" ht="21" customHeight="1"/>
    <row r="24" s="17" customFormat="1" ht="21" customHeight="1"/>
    <row r="25" s="17" customFormat="1" ht="21" customHeight="1"/>
    <row r="26" s="17" customFormat="1" ht="21" customHeight="1"/>
    <row r="27" s="17" customFormat="1" ht="21" customHeight="1"/>
    <row r="28" s="17" customFormat="1" ht="21" customHeight="1"/>
    <row r="29" s="17" customFormat="1" ht="21" customHeight="1"/>
    <row r="30" s="17" customFormat="1" ht="21" customHeight="1"/>
    <row r="31" s="17" customFormat="1" ht="21" customHeight="1"/>
    <row r="32" s="17" customFormat="1" ht="21" customHeight="1"/>
    <row r="33" s="17" customFormat="1" ht="21" customHeight="1"/>
    <row r="34" s="17" customFormat="1" ht="21" customHeight="1"/>
    <row r="35" s="17" customFormat="1" ht="21" customHeight="1"/>
    <row r="36" s="17" customFormat="1" ht="21" customHeight="1"/>
    <row r="37" s="17" customFormat="1" ht="21" customHeight="1"/>
    <row r="38" s="17" customFormat="1" ht="21" customHeight="1"/>
    <row r="39" s="17" customFormat="1" ht="21" customHeight="1"/>
    <row r="40" s="17" customFormat="1" ht="21" customHeight="1"/>
    <row r="41" s="17" customFormat="1" ht="21" customHeight="1"/>
    <row r="42" s="17" customFormat="1" ht="21" customHeight="1"/>
    <row r="43" s="17" customFormat="1" ht="21" customHeight="1"/>
    <row r="44" s="17" customFormat="1" ht="21" customHeight="1"/>
    <row r="45" s="17" customFormat="1" ht="21" customHeight="1"/>
    <row r="46" s="17" customFormat="1" ht="21" customHeight="1"/>
    <row r="47" s="17" customFormat="1" ht="21" customHeight="1"/>
    <row r="48" s="17" customFormat="1" ht="21" customHeight="1"/>
    <row r="49" s="17" customFormat="1" ht="21" customHeight="1"/>
    <row r="50" s="17" customFormat="1" ht="21" customHeight="1"/>
    <row r="51" s="17" customFormat="1" ht="21" customHeight="1"/>
    <row r="52" s="17" customFormat="1" ht="21" customHeight="1"/>
    <row r="53" s="17" customFormat="1" ht="21" customHeight="1"/>
    <row r="54" s="17" customFormat="1" ht="21" customHeight="1"/>
    <row r="55" s="17" customFormat="1" ht="21" customHeight="1"/>
    <row r="56" s="17" customFormat="1" ht="21" customHeight="1"/>
    <row r="57" s="17" customFormat="1" ht="21" customHeight="1"/>
    <row r="58" s="17" customFormat="1" ht="21" customHeight="1"/>
    <row r="59" s="17" customFormat="1" ht="21" customHeight="1"/>
    <row r="60" s="17" customFormat="1" ht="21" customHeight="1"/>
    <row r="61" s="17" customFormat="1" ht="21" customHeight="1"/>
    <row r="62" s="17" customFormat="1" ht="21" customHeight="1"/>
    <row r="63" s="17" customFormat="1" ht="21" customHeight="1"/>
    <row r="64" s="17" customFormat="1" ht="21" customHeight="1"/>
    <row r="65" s="17" customFormat="1" ht="21" customHeight="1"/>
    <row r="66" s="17" customFormat="1" ht="21" customHeight="1"/>
    <row r="67" s="17" customFormat="1" ht="21" customHeight="1"/>
    <row r="68" s="17" customFormat="1" ht="21" customHeight="1"/>
    <row r="69" s="17" customFormat="1" ht="21" customHeight="1"/>
    <row r="70" s="17" customFormat="1" ht="21" customHeight="1"/>
    <row r="71" s="17" customFormat="1" ht="21" customHeight="1"/>
    <row r="72" s="17" customFormat="1" ht="21" customHeight="1"/>
    <row r="73" s="17" customFormat="1" ht="21" customHeight="1"/>
    <row r="74" s="17" customFormat="1" ht="21" customHeight="1"/>
    <row r="75" s="17" customFormat="1" ht="21" customHeight="1"/>
    <row r="76" s="17" customFormat="1" ht="21" customHeight="1"/>
    <row r="77" s="17" customFormat="1" ht="21" customHeight="1"/>
    <row r="78" s="17" customFormat="1" ht="21" customHeight="1"/>
    <row r="79" s="17" customFormat="1" ht="21" customHeight="1"/>
    <row r="80" s="17" customFormat="1" ht="21" customHeight="1"/>
    <row r="81" s="17" customFormat="1" ht="21" customHeight="1"/>
    <row r="82" s="17" customFormat="1" ht="21" customHeight="1"/>
    <row r="83" s="17" customFormat="1" ht="21" customHeight="1"/>
    <row r="84" s="17" customFormat="1" ht="21" customHeight="1"/>
    <row r="85" s="17" customFormat="1" ht="21" customHeight="1"/>
    <row r="86" s="17" customFormat="1" ht="21" customHeight="1"/>
    <row r="87" s="17" customFormat="1" ht="21" customHeight="1"/>
    <row r="88" s="17" customFormat="1" ht="21" customHeight="1"/>
    <row r="89" s="17" customFormat="1" ht="21" customHeight="1"/>
    <row r="90" s="17" customFormat="1" ht="21" customHeight="1"/>
    <row r="91" s="17" customFormat="1" ht="21" customHeight="1"/>
    <row r="92" s="17" customFormat="1" ht="21" customHeight="1"/>
    <row r="93" s="17" customFormat="1" ht="21" customHeight="1"/>
    <row r="94" s="17" customFormat="1" ht="21" customHeight="1"/>
    <row r="95" s="17" customFormat="1" ht="21" customHeight="1"/>
    <row r="96" s="17" customFormat="1" ht="21" customHeight="1"/>
    <row r="97" s="17" customFormat="1" ht="21" customHeight="1"/>
    <row r="98" s="17" customFormat="1" ht="21" customHeight="1"/>
    <row r="99" s="17" customFormat="1" ht="21" customHeight="1"/>
    <row r="100" s="17" customFormat="1" ht="21" customHeight="1"/>
    <row r="101" s="17" customFormat="1" ht="21" customHeight="1"/>
    <row r="102" s="17" customFormat="1" ht="21" customHeight="1"/>
    <row r="103" s="17" customFormat="1" ht="21" customHeight="1"/>
    <row r="104" s="17" customFormat="1" ht="21" customHeight="1"/>
    <row r="105" s="17" customFormat="1" ht="21" customHeight="1"/>
    <row r="106" s="17" customFormat="1" ht="21" customHeight="1"/>
    <row r="107" s="17" customFormat="1" ht="21" customHeight="1"/>
    <row r="108" s="17" customFormat="1" ht="21" customHeight="1"/>
    <row r="109" s="17" customFormat="1" ht="21" customHeight="1"/>
    <row r="110" s="17" customFormat="1" ht="21" customHeight="1"/>
    <row r="111" s="17" customFormat="1" ht="21" customHeight="1"/>
    <row r="112" s="17" customFormat="1" ht="21" customHeight="1"/>
    <row r="113" s="17" customFormat="1" ht="21" customHeight="1"/>
    <row r="114" s="17" customFormat="1" ht="21" customHeight="1"/>
    <row r="115" s="17" customFormat="1" ht="21" customHeight="1"/>
    <row r="116" s="17" customFormat="1" ht="21" customHeight="1"/>
    <row r="117" s="17" customFormat="1" ht="21" customHeight="1"/>
    <row r="118" s="17" customFormat="1" ht="21" customHeight="1"/>
    <row r="119" s="17" customFormat="1" ht="21" customHeight="1"/>
    <row r="120" s="17" customFormat="1" ht="21" customHeight="1"/>
    <row r="121" s="17" customFormat="1" ht="21" customHeight="1"/>
    <row r="122" s="17" customFormat="1" ht="21" customHeight="1"/>
    <row r="123" s="17" customFormat="1" ht="21" customHeight="1"/>
    <row r="124" s="17" customFormat="1" ht="21" customHeight="1"/>
    <row r="125" s="17" customFormat="1" ht="21" customHeight="1"/>
    <row r="126" s="17" customFormat="1" ht="21" customHeight="1"/>
    <row r="127" s="17" customFormat="1" ht="21" customHeight="1"/>
    <row r="128" s="17" customFormat="1" ht="21" customHeight="1"/>
    <row r="129" s="17" customFormat="1" ht="21" customHeight="1"/>
    <row r="130" s="17" customFormat="1" ht="21" customHeight="1"/>
    <row r="131" s="17" customFormat="1" ht="21" customHeight="1"/>
    <row r="132" s="17" customFormat="1" ht="21" customHeight="1"/>
    <row r="133" s="17" customFormat="1" ht="21" customHeight="1"/>
    <row r="134" s="17" customFormat="1" ht="21" customHeight="1"/>
    <row r="135" s="17" customFormat="1" ht="21" customHeight="1"/>
    <row r="136" s="17" customFormat="1" ht="21" customHeight="1"/>
    <row r="137" s="17" customFormat="1" ht="21" customHeight="1"/>
    <row r="138" s="17" customFormat="1" ht="21" customHeight="1"/>
    <row r="139" s="17" customFormat="1" ht="21" customHeight="1"/>
    <row r="140" s="17" customFormat="1" ht="21" customHeight="1"/>
    <row r="141" s="17" customFormat="1" ht="21" customHeight="1"/>
    <row r="142" s="17" customFormat="1" ht="21" customHeight="1"/>
    <row r="143" s="17" customFormat="1" ht="21" customHeight="1"/>
    <row r="144" s="17" customFormat="1" ht="21" customHeight="1"/>
    <row r="145" s="17" customFormat="1" ht="21" customHeight="1"/>
    <row r="146" s="17" customFormat="1" ht="21" customHeight="1"/>
    <row r="147" s="17" customFormat="1" ht="21" customHeight="1"/>
    <row r="148" s="17" customFormat="1" ht="21" customHeight="1"/>
    <row r="149" s="17" customFormat="1" ht="21" customHeight="1"/>
    <row r="150" s="17" customFormat="1" ht="21" customHeight="1"/>
    <row r="151" s="17" customFormat="1" ht="21" customHeight="1"/>
    <row r="152" s="17" customFormat="1" ht="21" customHeight="1"/>
    <row r="153" s="17" customFormat="1" ht="21" customHeight="1"/>
    <row r="154" s="17" customFormat="1" ht="21" customHeight="1"/>
    <row r="155" s="17" customFormat="1" ht="21" customHeight="1"/>
    <row r="156" s="17" customFormat="1" ht="21" customHeight="1"/>
    <row r="157" s="17" customFormat="1" ht="21" customHeight="1"/>
    <row r="158" s="17" customFormat="1" ht="21" customHeight="1"/>
    <row r="159" s="17" customFormat="1" ht="21" customHeight="1"/>
    <row r="160" s="17" customFormat="1" ht="21" customHeight="1"/>
    <row r="161" s="17" customFormat="1" ht="21" customHeight="1"/>
    <row r="162" s="17" customFormat="1" ht="21" customHeight="1"/>
    <row r="163" s="17" customFormat="1" ht="21" customHeight="1"/>
    <row r="164" s="17" customFormat="1" ht="21" customHeight="1"/>
    <row r="165" s="17" customFormat="1" ht="21" customHeight="1"/>
    <row r="166" s="17" customFormat="1" ht="21" customHeight="1"/>
    <row r="167" s="17" customFormat="1" ht="21" customHeight="1"/>
    <row r="168" s="17" customFormat="1" ht="21" customHeight="1"/>
    <row r="169" s="17" customFormat="1" ht="21" customHeight="1"/>
    <row r="170" s="17" customFormat="1" ht="21" customHeight="1"/>
    <row r="171" s="17" customFormat="1" ht="21" customHeight="1"/>
    <row r="172" s="17" customFormat="1" ht="21" customHeight="1"/>
    <row r="173" s="17" customFormat="1" ht="21" customHeight="1"/>
    <row r="174" s="17" customFormat="1" ht="21" customHeight="1"/>
    <row r="175" s="17" customFormat="1" ht="21" customHeight="1"/>
    <row r="176" s="17" customFormat="1" ht="21" customHeight="1"/>
    <row r="177" s="17" customFormat="1" ht="21" customHeight="1"/>
    <row r="178" s="17" customFormat="1" ht="21" customHeight="1"/>
    <row r="179" s="17" customFormat="1" ht="21" customHeight="1"/>
    <row r="180" s="17" customFormat="1" ht="21" customHeight="1"/>
    <row r="181" s="17" customFormat="1" ht="21" customHeight="1"/>
    <row r="182" s="17" customFormat="1" ht="21" customHeight="1"/>
    <row r="183" s="17" customFormat="1" ht="21" customHeight="1"/>
    <row r="184" s="17" customFormat="1" ht="21" customHeight="1"/>
    <row r="185" s="17" customFormat="1" ht="21" customHeight="1"/>
    <row r="186" s="17" customFormat="1" ht="21" customHeight="1"/>
    <row r="187" s="17" customFormat="1" ht="21" customHeight="1"/>
    <row r="188" s="17" customFormat="1" ht="21" customHeight="1"/>
    <row r="189" s="17" customFormat="1" ht="21" customHeight="1"/>
    <row r="190" s="17" customFormat="1" ht="21" customHeight="1"/>
    <row r="191" s="17" customFormat="1" ht="21" customHeight="1"/>
    <row r="192" s="17" customFormat="1" ht="21" customHeight="1"/>
    <row r="193" s="17" customFormat="1" ht="21" customHeight="1"/>
    <row r="194" s="17" customFormat="1" ht="21" customHeight="1"/>
    <row r="195" s="17" customFormat="1" ht="21" customHeight="1"/>
    <row r="196" s="17" customFormat="1" ht="21" customHeight="1"/>
    <row r="197" s="17" customFormat="1" ht="21" customHeight="1"/>
    <row r="198" s="17" customFormat="1" ht="21" customHeight="1"/>
    <row r="199" s="17" customFormat="1" ht="21" customHeight="1"/>
    <row r="200" s="17" customFormat="1" ht="21" customHeight="1"/>
    <row r="201" s="17" customFormat="1" ht="21" customHeight="1"/>
    <row r="202" s="17" customFormat="1" ht="21" customHeight="1"/>
    <row r="203" s="17" customFormat="1" ht="21" customHeight="1"/>
    <row r="204" s="17" customFormat="1" ht="21" customHeight="1"/>
    <row r="205" s="17" customFormat="1" ht="21" customHeight="1"/>
    <row r="206" s="17" customFormat="1" ht="21" customHeight="1"/>
    <row r="207" s="17" customFormat="1" ht="21" customHeight="1"/>
    <row r="208" s="17" customFormat="1" ht="21" customHeight="1"/>
    <row r="209" s="17" customFormat="1" ht="21" customHeight="1"/>
    <row r="210" s="17" customFormat="1" ht="21" customHeight="1"/>
    <row r="211" s="17" customFormat="1" ht="21" customHeight="1"/>
    <row r="212" s="17" customFormat="1" ht="21" customHeight="1"/>
    <row r="213" s="17" customFormat="1" ht="21" customHeight="1"/>
    <row r="214" s="17" customFormat="1" ht="21" customHeight="1"/>
    <row r="215" s="17" customFormat="1" ht="21" customHeight="1"/>
    <row r="216" s="17" customFormat="1" ht="21" customHeight="1"/>
    <row r="217" s="17" customFormat="1" ht="21" customHeight="1"/>
    <row r="218" s="17" customFormat="1" ht="21" customHeight="1"/>
    <row r="219" s="17" customFormat="1" ht="21" customHeight="1"/>
    <row r="220" s="17" customFormat="1" ht="21" customHeight="1"/>
    <row r="221" s="17" customFormat="1" ht="21" customHeight="1"/>
    <row r="222" s="17" customFormat="1" ht="21" customHeight="1"/>
    <row r="223" s="17" customFormat="1" ht="21" customHeight="1"/>
    <row r="224" s="17" customFormat="1" ht="21" customHeight="1"/>
    <row r="225" s="17" customFormat="1" ht="21" customHeight="1"/>
    <row r="226" s="17" customFormat="1" ht="21" customHeight="1"/>
    <row r="227" s="17" customFormat="1" ht="21" customHeight="1"/>
    <row r="228" s="17" customFormat="1" ht="21" customHeight="1"/>
    <row r="229" s="17" customFormat="1" ht="21" customHeight="1"/>
    <row r="230" s="17" customFormat="1" ht="21" customHeight="1"/>
    <row r="231" s="17" customFormat="1" ht="21" customHeight="1"/>
    <row r="232" s="17" customFormat="1" ht="21" customHeight="1"/>
    <row r="233" s="17" customFormat="1" ht="21" customHeight="1"/>
    <row r="234" s="17" customFormat="1" ht="21" customHeight="1"/>
    <row r="235" s="17" customFormat="1" ht="21" customHeight="1"/>
    <row r="236" s="17" customFormat="1" ht="21" customHeight="1"/>
    <row r="237" s="17" customFormat="1" ht="21" customHeight="1"/>
    <row r="238" s="17" customFormat="1" ht="21" customHeight="1"/>
    <row r="239" s="17" customFormat="1" ht="21" customHeight="1"/>
    <row r="240" s="17" customFormat="1" ht="21" customHeight="1"/>
    <row r="241" s="17" customFormat="1" ht="21" customHeight="1"/>
    <row r="242" s="17" customFormat="1" ht="21" customHeight="1"/>
    <row r="243" s="17" customFormat="1" ht="21" customHeight="1"/>
    <row r="244" s="17" customFormat="1" ht="21" customHeight="1"/>
    <row r="245" s="17" customFormat="1" ht="21" customHeight="1"/>
    <row r="246" s="17" customFormat="1" ht="21" customHeight="1"/>
    <row r="247" s="17" customFormat="1" ht="21" customHeight="1"/>
    <row r="248" s="17" customFormat="1" ht="21" customHeight="1"/>
    <row r="249" s="17" customFormat="1" ht="21" customHeight="1"/>
    <row r="250" s="17" customFormat="1" ht="21" customHeight="1"/>
    <row r="251" s="17" customFormat="1" ht="21" customHeight="1"/>
    <row r="252" s="17" customFormat="1" ht="21" customHeight="1"/>
    <row r="253" s="17" customFormat="1" ht="21" customHeight="1"/>
    <row r="254" s="17" customFormat="1" ht="21" customHeight="1"/>
    <row r="255" s="17" customFormat="1" ht="21" customHeight="1"/>
    <row r="256" s="17" customFormat="1" ht="21" customHeight="1"/>
    <row r="257" s="17" customFormat="1" ht="21" customHeight="1"/>
    <row r="258" s="17" customFormat="1" ht="21" customHeight="1"/>
    <row r="259" s="17" customFormat="1" ht="21" customHeight="1"/>
    <row r="260" s="17" customFormat="1" ht="21" customHeight="1"/>
    <row r="261" s="17" customFormat="1" ht="21" customHeight="1"/>
    <row r="262" s="17" customFormat="1" ht="21" customHeight="1"/>
    <row r="263" s="17" customFormat="1" ht="21" customHeight="1"/>
    <row r="264" s="17" customFormat="1" ht="21" customHeight="1"/>
    <row r="265" s="17" customFormat="1" ht="21" customHeight="1"/>
    <row r="266" s="17" customFormat="1" ht="21" customHeight="1"/>
    <row r="267" s="17" customFormat="1" ht="21" customHeight="1"/>
    <row r="268" s="17" customFormat="1" ht="21" customHeight="1"/>
    <row r="269" s="17" customFormat="1" ht="21" customHeight="1"/>
    <row r="270" s="17" customFormat="1" ht="21" customHeight="1"/>
    <row r="271" s="17" customFormat="1" ht="21" customHeight="1"/>
    <row r="272" s="17" customFormat="1" ht="21" customHeight="1"/>
    <row r="273" s="17" customFormat="1" ht="21" customHeight="1"/>
    <row r="274" s="17" customFormat="1" ht="21" customHeight="1"/>
    <row r="275" s="17" customFormat="1" ht="21" customHeight="1"/>
    <row r="276" s="17" customFormat="1" ht="21" customHeight="1"/>
    <row r="277" s="17" customFormat="1" ht="21" customHeight="1"/>
    <row r="278" s="17" customFormat="1" ht="21" customHeight="1"/>
    <row r="279" s="17" customFormat="1" ht="21" customHeight="1"/>
    <row r="280" s="17" customFormat="1" ht="21" customHeight="1"/>
    <row r="281" s="17" customFormat="1" ht="21" customHeight="1"/>
    <row r="282" s="17" customFormat="1" ht="21" customHeight="1"/>
    <row r="283" s="17" customFormat="1" ht="21" customHeight="1"/>
    <row r="284" s="17" customFormat="1" ht="21" customHeight="1"/>
    <row r="285" s="17" customFormat="1" ht="21" customHeight="1"/>
    <row r="286" s="17" customFormat="1" ht="21" customHeight="1"/>
    <row r="287" s="17" customFormat="1" ht="21" customHeight="1"/>
    <row r="288" s="17" customFormat="1" ht="21" customHeight="1"/>
    <row r="289" s="17" customFormat="1" ht="21" customHeight="1"/>
    <row r="290" s="17" customFormat="1" ht="21" customHeight="1"/>
    <row r="291" s="17" customFormat="1" ht="21" customHeight="1"/>
    <row r="292" s="17" customFormat="1" ht="21" customHeight="1"/>
    <row r="293" s="17" customFormat="1" ht="21" customHeight="1"/>
    <row r="294" s="17" customFormat="1" ht="21" customHeight="1"/>
    <row r="295" s="17" customFormat="1" ht="21" customHeight="1"/>
    <row r="296" s="17" customFormat="1" ht="21" customHeight="1"/>
    <row r="297" s="17" customFormat="1" ht="21" customHeight="1"/>
    <row r="298" s="17" customFormat="1" ht="21" customHeight="1"/>
    <row r="299" s="17" customFormat="1" ht="21" customHeight="1"/>
    <row r="300" s="17" customFormat="1" ht="21" customHeight="1"/>
    <row r="301" s="17" customFormat="1" ht="21" customHeight="1"/>
    <row r="302" s="17" customFormat="1" ht="21" customHeight="1"/>
    <row r="303" s="17" customFormat="1" ht="21" customHeight="1"/>
    <row r="304" s="17" customFormat="1" ht="21" customHeight="1"/>
    <row r="305" s="17" customFormat="1" ht="21" customHeight="1"/>
    <row r="306" s="17" customFormat="1" ht="21" customHeight="1"/>
    <row r="307" s="17" customFormat="1" ht="21" customHeight="1"/>
    <row r="308" s="17" customFormat="1" ht="21" customHeight="1"/>
    <row r="309" s="17" customFormat="1" ht="21" customHeight="1"/>
    <row r="310" s="17" customFormat="1" ht="21" customHeight="1"/>
    <row r="311" s="17" customFormat="1" ht="21" customHeight="1"/>
    <row r="312" s="17" customFormat="1" ht="21" customHeight="1"/>
    <row r="313" s="17" customFormat="1" ht="21" customHeight="1"/>
    <row r="314" s="17" customFormat="1" ht="21" customHeight="1"/>
    <row r="315" s="17" customFormat="1" ht="21" customHeight="1"/>
    <row r="316" s="17" customFormat="1" ht="21" customHeight="1"/>
    <row r="317" s="17" customFormat="1" ht="21" customHeight="1"/>
    <row r="318" s="17" customFormat="1" ht="21" customHeight="1"/>
    <row r="319" s="17" customFormat="1" ht="21" customHeight="1"/>
    <row r="320" s="17" customFormat="1" ht="21" customHeight="1"/>
    <row r="321" s="17" customFormat="1" ht="21" customHeight="1"/>
    <row r="322" s="17" customFormat="1" ht="21" customHeight="1"/>
    <row r="323" s="17" customFormat="1" ht="21" customHeight="1"/>
    <row r="324" s="17" customFormat="1" ht="21" customHeight="1"/>
    <row r="325" s="17" customFormat="1" ht="21" customHeight="1"/>
    <row r="326" s="17" customFormat="1" ht="21" customHeight="1"/>
    <row r="327" s="17" customFormat="1" ht="21" customHeight="1"/>
    <row r="328" s="17" customFormat="1" ht="21" customHeight="1"/>
    <row r="329" s="17" customFormat="1" ht="21" customHeight="1"/>
    <row r="330" s="17" customFormat="1" ht="21" customHeight="1"/>
    <row r="331" s="17" customFormat="1" ht="21" customHeight="1"/>
    <row r="332" s="17" customFormat="1" ht="21" customHeight="1"/>
    <row r="333" s="17" customFormat="1" ht="21" customHeight="1"/>
    <row r="334" s="17" customFormat="1" ht="21" customHeight="1"/>
    <row r="335" s="17" customFormat="1" ht="21" customHeight="1"/>
    <row r="336" s="17" customFormat="1" ht="21" customHeight="1"/>
    <row r="337" s="17" customFormat="1" ht="21" customHeight="1"/>
    <row r="338" s="17" customFormat="1" ht="21" customHeight="1"/>
    <row r="339" s="17" customFormat="1" ht="21" customHeight="1"/>
    <row r="340" s="17" customFormat="1" ht="21" customHeight="1"/>
    <row r="341" s="17" customFormat="1" ht="21" customHeight="1"/>
    <row r="342" s="17" customFormat="1" ht="21" customHeight="1"/>
    <row r="343" s="17" customFormat="1" ht="21" customHeight="1"/>
    <row r="344" s="17" customFormat="1" ht="21" customHeight="1"/>
    <row r="345" s="17" customFormat="1" ht="21" customHeight="1"/>
    <row r="346" s="17" customFormat="1" ht="21" customHeight="1"/>
    <row r="347" s="17" customFormat="1" ht="21" customHeight="1"/>
    <row r="348" s="17" customFormat="1" ht="21" customHeight="1"/>
    <row r="349" s="17" customFormat="1" ht="21" customHeight="1"/>
    <row r="350" s="17" customFormat="1" ht="21" customHeight="1"/>
    <row r="351" s="17" customFormat="1" ht="21" customHeight="1"/>
    <row r="352" s="17" customFormat="1" ht="21" customHeight="1"/>
    <row r="353" s="17" customFormat="1" ht="21" customHeight="1"/>
    <row r="354" s="17" customFormat="1" ht="21" customHeight="1"/>
    <row r="355" s="17" customFormat="1" ht="21" customHeight="1"/>
    <row r="356" s="17" customFormat="1" ht="21" customHeight="1"/>
    <row r="357" s="17" customFormat="1" ht="21" customHeight="1"/>
    <row r="358" s="17" customFormat="1" ht="21" customHeight="1"/>
    <row r="359" s="17" customFormat="1" ht="21" customHeight="1"/>
    <row r="360" s="17" customFormat="1" ht="21" customHeight="1"/>
    <row r="361" s="17" customFormat="1" ht="21" customHeight="1"/>
    <row r="362" s="17" customFormat="1" ht="21" customHeight="1"/>
    <row r="363" s="17" customFormat="1" ht="21" customHeight="1"/>
    <row r="364" s="17" customFormat="1" ht="21" customHeight="1"/>
    <row r="365" s="17" customFormat="1" ht="21" customHeight="1"/>
    <row r="366" s="17" customFormat="1" ht="21" customHeight="1"/>
    <row r="367" s="17" customFormat="1" ht="21" customHeight="1"/>
    <row r="368" s="17" customFormat="1" ht="21" customHeight="1"/>
    <row r="369" s="17" customFormat="1" ht="21" customHeight="1"/>
    <row r="370" s="17" customFormat="1" ht="21" customHeight="1"/>
    <row r="371" s="17" customFormat="1" ht="21" customHeight="1"/>
    <row r="372" s="17" customFormat="1" ht="21" customHeight="1"/>
    <row r="373" s="17" customFormat="1" ht="21" customHeight="1"/>
    <row r="374" s="17" customFormat="1" ht="21" customHeight="1"/>
    <row r="375" s="17" customFormat="1" ht="21" customHeight="1"/>
    <row r="376" s="17" customFormat="1" ht="21" customHeight="1"/>
    <row r="377" s="17" customFormat="1" ht="21" customHeight="1"/>
    <row r="378" s="17" customFormat="1" ht="21" customHeight="1"/>
    <row r="379" s="17" customFormat="1" ht="21" customHeight="1"/>
    <row r="380" s="17" customFormat="1" ht="21" customHeight="1"/>
    <row r="381" s="17" customFormat="1" ht="21" customHeight="1"/>
    <row r="382" s="17" customFormat="1" ht="21" customHeight="1"/>
    <row r="383" s="17" customFormat="1" ht="21" customHeight="1"/>
    <row r="384" s="17" customFormat="1" ht="21" customHeight="1"/>
    <row r="385" s="17" customFormat="1" ht="21" customHeight="1"/>
    <row r="386" s="17" customFormat="1" ht="21" customHeight="1"/>
    <row r="387" s="17" customFormat="1" ht="21" customHeight="1"/>
    <row r="388" s="17" customFormat="1" ht="21" customHeight="1"/>
    <row r="389" s="17" customFormat="1" ht="21" customHeight="1"/>
    <row r="390" s="17" customFormat="1" ht="21" customHeight="1"/>
    <row r="391" s="17" customFormat="1" ht="21" customHeight="1"/>
    <row r="392" s="17" customFormat="1" ht="21" customHeight="1"/>
    <row r="393" s="17" customFormat="1" ht="21" customHeight="1"/>
    <row r="394" s="17" customFormat="1" ht="21" customHeight="1"/>
    <row r="395" s="17" customFormat="1" ht="21" customHeight="1"/>
    <row r="396" s="17" customFormat="1" ht="21" customHeight="1"/>
    <row r="397" s="17" customFormat="1" ht="21" customHeight="1"/>
    <row r="398" s="17" customFormat="1" ht="21" customHeight="1"/>
    <row r="399" s="17" customFormat="1" ht="21" customHeight="1"/>
    <row r="400" s="17" customFormat="1" ht="21" customHeight="1"/>
    <row r="401" s="17" customFormat="1" ht="21" customHeight="1"/>
    <row r="402" s="17" customFormat="1" ht="21" customHeight="1"/>
    <row r="403" s="17" customFormat="1" ht="21" customHeight="1"/>
    <row r="404" s="17" customFormat="1" ht="21" customHeight="1"/>
    <row r="405" s="17" customFormat="1" ht="21" customHeight="1"/>
    <row r="406" s="17" customFormat="1" ht="21" customHeight="1"/>
    <row r="407" s="17" customFormat="1" ht="21" customHeight="1"/>
    <row r="408" s="17" customFormat="1" ht="21" customHeight="1"/>
    <row r="409" s="17" customFormat="1" ht="21" customHeight="1"/>
    <row r="410" s="17" customFormat="1" ht="21" customHeight="1"/>
    <row r="411" s="17" customFormat="1" ht="21" customHeight="1"/>
    <row r="412" s="17" customFormat="1" ht="21" customHeight="1"/>
    <row r="413" s="17" customFormat="1" ht="21" customHeight="1"/>
    <row r="414" s="17" customFormat="1" ht="21" customHeight="1"/>
    <row r="415" s="17" customFormat="1" ht="21" customHeight="1"/>
    <row r="416" s="17" customFormat="1" ht="21" customHeight="1"/>
    <row r="417" s="17" customFormat="1" ht="21" customHeight="1"/>
    <row r="418" s="17" customFormat="1" ht="21" customHeight="1"/>
    <row r="419" s="17" customFormat="1" ht="21" customHeight="1"/>
    <row r="420" s="17" customFormat="1" ht="21" customHeight="1"/>
    <row r="421" s="17" customFormat="1" ht="21" customHeight="1"/>
    <row r="422" s="17" customFormat="1" ht="21" customHeight="1"/>
    <row r="423" s="17" customFormat="1" ht="21" customHeight="1"/>
    <row r="424" s="17" customFormat="1" ht="21" customHeight="1"/>
    <row r="425" s="17" customFormat="1" ht="21" customHeight="1"/>
    <row r="426" s="17" customFormat="1" ht="21" customHeight="1"/>
    <row r="427" s="17" customFormat="1" ht="21" customHeight="1"/>
    <row r="428" s="17" customFormat="1" ht="21" customHeight="1"/>
    <row r="429" s="17" customFormat="1" ht="21" customHeight="1"/>
    <row r="430" s="17" customFormat="1" ht="21" customHeight="1"/>
    <row r="431" s="17" customFormat="1" ht="21" customHeight="1"/>
    <row r="432" s="17" customFormat="1" ht="21" customHeight="1"/>
    <row r="433" s="17" customFormat="1" ht="21" customHeight="1"/>
    <row r="434" s="17" customFormat="1" ht="21" customHeight="1"/>
    <row r="435" s="17" customFormat="1" ht="21" customHeight="1"/>
    <row r="436" s="17" customFormat="1" ht="21" customHeight="1"/>
    <row r="437" s="17" customFormat="1" ht="21" customHeight="1"/>
    <row r="438" s="17" customFormat="1" ht="21" customHeight="1"/>
    <row r="439" s="17" customFormat="1" ht="21" customHeight="1"/>
    <row r="440" s="17" customFormat="1" ht="21" customHeight="1"/>
    <row r="441" s="17" customFormat="1" ht="21" customHeight="1"/>
    <row r="442" s="17" customFormat="1" ht="21" customHeight="1"/>
    <row r="443" s="17" customFormat="1" ht="21" customHeight="1"/>
    <row r="444" s="17" customFormat="1" ht="21" customHeight="1"/>
    <row r="445" s="17" customFormat="1" ht="21" customHeight="1"/>
    <row r="446" s="17" customFormat="1" ht="21" customHeight="1"/>
    <row r="447" s="17" customFormat="1" ht="21" customHeight="1"/>
    <row r="448" s="17" customFormat="1" ht="21" customHeight="1"/>
    <row r="449" s="17" customFormat="1" ht="21" customHeight="1"/>
    <row r="450" s="17" customFormat="1" ht="21" customHeight="1"/>
    <row r="451" s="17" customFormat="1" ht="21" customHeight="1"/>
    <row r="452" s="17" customFormat="1" ht="21" customHeight="1"/>
    <row r="453" s="17" customFormat="1" ht="21" customHeight="1"/>
    <row r="454" s="17" customFormat="1" ht="21" customHeight="1"/>
    <row r="455" s="17" customFormat="1" ht="21" customHeight="1"/>
    <row r="456" s="17" customFormat="1" ht="21" customHeight="1"/>
    <row r="457" s="17" customFormat="1" ht="21" customHeight="1"/>
    <row r="458" s="17" customFormat="1" ht="21" customHeight="1"/>
    <row r="459" s="17" customFormat="1" ht="21" customHeight="1"/>
    <row r="460" s="17" customFormat="1" ht="21" customHeight="1"/>
    <row r="461" s="17" customFormat="1" ht="21" customHeight="1"/>
    <row r="462" s="17" customFormat="1" ht="21" customHeight="1"/>
    <row r="463" s="17" customFormat="1" ht="21" customHeight="1"/>
    <row r="464" s="17" customFormat="1" ht="21" customHeight="1"/>
    <row r="465" s="17" customFormat="1" ht="21" customHeight="1"/>
    <row r="466" s="17" customFormat="1" ht="21" customHeight="1"/>
    <row r="467" s="17" customFormat="1" ht="21" customHeight="1"/>
    <row r="468" s="17" customFormat="1" ht="21" customHeight="1"/>
  </sheetData>
  <mergeCells count="1">
    <mergeCell ref="A7:T8"/>
  </mergeCells>
  <phoneticPr fontId="1" type="noConversion"/>
  <pageMargins left="0.78740157480314965" right="0.39370078740157483" top="0.59055118110236227" bottom="0.39370078740157483" header="0.51181102362204722" footer="0.51181102362204722"/>
  <pageSetup paperSize="9" scale="95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T27"/>
  <sheetViews>
    <sheetView view="pageBreakPreview" zoomScale="60" zoomScaleNormal="100" workbookViewId="0">
      <selection activeCell="A6" sqref="A6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20" ht="30" customHeight="1">
      <c r="A2" s="65" t="s">
        <v>1284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7"/>
    </row>
    <row r="3" spans="1:20" ht="30" customHeight="1">
      <c r="A3" s="165" t="s">
        <v>1</v>
      </c>
      <c r="B3" s="165" t="s">
        <v>2</v>
      </c>
      <c r="C3" s="165" t="s">
        <v>3</v>
      </c>
      <c r="D3" s="165" t="s">
        <v>4</v>
      </c>
      <c r="E3" s="165" t="s">
        <v>5</v>
      </c>
      <c r="F3" s="165"/>
      <c r="G3" s="165" t="s">
        <v>8</v>
      </c>
      <c r="H3" s="165"/>
      <c r="I3" s="165" t="s">
        <v>9</v>
      </c>
      <c r="J3" s="165"/>
      <c r="K3" s="165" t="s">
        <v>10</v>
      </c>
      <c r="L3" s="165"/>
      <c r="M3" s="165" t="s">
        <v>11</v>
      </c>
      <c r="N3" s="164" t="s">
        <v>12</v>
      </c>
      <c r="O3" s="164" t="s">
        <v>13</v>
      </c>
      <c r="P3" s="164" t="s">
        <v>14</v>
      </c>
      <c r="Q3" s="164" t="s">
        <v>15</v>
      </c>
      <c r="R3" s="164" t="s">
        <v>16</v>
      </c>
      <c r="S3" s="164" t="s">
        <v>17</v>
      </c>
      <c r="T3" s="164" t="s">
        <v>18</v>
      </c>
    </row>
    <row r="4" spans="1:20" ht="30" customHeight="1">
      <c r="A4" s="167"/>
      <c r="B4" s="167"/>
      <c r="C4" s="167"/>
      <c r="D4" s="167"/>
      <c r="E4" s="137" t="s">
        <v>6</v>
      </c>
      <c r="F4" s="137" t="s">
        <v>7</v>
      </c>
      <c r="G4" s="137" t="s">
        <v>6</v>
      </c>
      <c r="H4" s="137" t="s">
        <v>7</v>
      </c>
      <c r="I4" s="137" t="s">
        <v>6</v>
      </c>
      <c r="J4" s="137" t="s">
        <v>7</v>
      </c>
      <c r="K4" s="137" t="s">
        <v>6</v>
      </c>
      <c r="L4" s="137" t="s">
        <v>7</v>
      </c>
      <c r="M4" s="167"/>
      <c r="N4" s="164"/>
      <c r="O4" s="164"/>
      <c r="P4" s="164"/>
      <c r="Q4" s="164"/>
      <c r="R4" s="164"/>
      <c r="S4" s="164"/>
      <c r="T4" s="164"/>
    </row>
    <row r="5" spans="1:20" ht="30" customHeight="1">
      <c r="A5" s="14" t="s">
        <v>1285</v>
      </c>
      <c r="B5" s="14" t="s">
        <v>19</v>
      </c>
      <c r="C5" s="14" t="s">
        <v>19</v>
      </c>
      <c r="D5" s="68">
        <v>1</v>
      </c>
      <c r="E5" s="16">
        <f>F6+F7+F8</f>
        <v>0</v>
      </c>
      <c r="F5" s="16">
        <f>E5*D5</f>
        <v>0</v>
      </c>
      <c r="G5" s="16">
        <f>H6+H7+H8</f>
        <v>0</v>
      </c>
      <c r="H5" s="16">
        <f>G5*D5</f>
        <v>0</v>
      </c>
      <c r="I5" s="16">
        <f>J6+J7+J8</f>
        <v>0</v>
      </c>
      <c r="J5" s="16">
        <f>I5*D5</f>
        <v>0</v>
      </c>
      <c r="K5" s="16">
        <f t="shared" ref="K5:L8" si="0">E5+G5+I5</f>
        <v>0</v>
      </c>
      <c r="L5" s="16">
        <f t="shared" si="0"/>
        <v>0</v>
      </c>
      <c r="M5" s="14" t="s">
        <v>19</v>
      </c>
      <c r="N5" s="69" t="s">
        <v>20</v>
      </c>
      <c r="O5" s="69" t="s">
        <v>19</v>
      </c>
      <c r="P5" s="69" t="s">
        <v>19</v>
      </c>
      <c r="Q5" s="69" t="s">
        <v>19</v>
      </c>
      <c r="R5" s="70">
        <v>1</v>
      </c>
      <c r="S5" s="69" t="s">
        <v>19</v>
      </c>
      <c r="T5" s="71"/>
    </row>
    <row r="6" spans="1:20" ht="30" customHeight="1">
      <c r="A6" s="14" t="s">
        <v>147</v>
      </c>
      <c r="B6" s="14" t="s">
        <v>19</v>
      </c>
      <c r="C6" s="14" t="s">
        <v>19</v>
      </c>
      <c r="D6" s="68">
        <v>1</v>
      </c>
      <c r="E6" s="16">
        <f>'공종별내역서-EF'!F27</f>
        <v>0</v>
      </c>
      <c r="F6" s="16">
        <f>E6*D6</f>
        <v>0</v>
      </c>
      <c r="G6" s="16">
        <f>'공종별내역서-EF'!H27</f>
        <v>0</v>
      </c>
      <c r="H6" s="16">
        <f>G6*D6</f>
        <v>0</v>
      </c>
      <c r="I6" s="16">
        <f>'공종별내역서-EF'!J27</f>
        <v>0</v>
      </c>
      <c r="J6" s="16">
        <f>I6*D6</f>
        <v>0</v>
      </c>
      <c r="K6" s="16">
        <f t="shared" si="0"/>
        <v>0</v>
      </c>
      <c r="L6" s="16">
        <f t="shared" si="0"/>
        <v>0</v>
      </c>
      <c r="M6" s="14" t="s">
        <v>19</v>
      </c>
      <c r="N6" s="69" t="s">
        <v>21</v>
      </c>
      <c r="O6" s="69" t="s">
        <v>19</v>
      </c>
      <c r="P6" s="69" t="s">
        <v>20</v>
      </c>
      <c r="Q6" s="69" t="s">
        <v>19</v>
      </c>
      <c r="R6" s="70">
        <v>2</v>
      </c>
      <c r="S6" s="69" t="s">
        <v>19</v>
      </c>
      <c r="T6" s="71"/>
    </row>
    <row r="7" spans="1:20" ht="30" customHeight="1">
      <c r="A7" s="14" t="s">
        <v>148</v>
      </c>
      <c r="B7" s="14" t="s">
        <v>19</v>
      </c>
      <c r="C7" s="14" t="s">
        <v>19</v>
      </c>
      <c r="D7" s="68">
        <v>1</v>
      </c>
      <c r="E7" s="16">
        <f>'공종별내역서-EF'!F51</f>
        <v>0</v>
      </c>
      <c r="F7" s="16">
        <f>E7*D7</f>
        <v>0</v>
      </c>
      <c r="G7" s="16">
        <f>'공종별내역서-EF'!H51</f>
        <v>0</v>
      </c>
      <c r="H7" s="16">
        <f>G7*D7</f>
        <v>0</v>
      </c>
      <c r="I7" s="16">
        <f>'공종별내역서-EF'!J51</f>
        <v>0</v>
      </c>
      <c r="J7" s="16">
        <f>I7*D7</f>
        <v>0</v>
      </c>
      <c r="K7" s="16">
        <f t="shared" si="0"/>
        <v>0</v>
      </c>
      <c r="L7" s="16">
        <f t="shared" si="0"/>
        <v>0</v>
      </c>
      <c r="M7" s="14" t="s">
        <v>19</v>
      </c>
      <c r="N7" s="69" t="s">
        <v>37</v>
      </c>
      <c r="O7" s="69" t="s">
        <v>19</v>
      </c>
      <c r="P7" s="69" t="s">
        <v>20</v>
      </c>
      <c r="Q7" s="69" t="s">
        <v>19</v>
      </c>
      <c r="R7" s="70">
        <v>2</v>
      </c>
      <c r="S7" s="69" t="s">
        <v>19</v>
      </c>
      <c r="T7" s="71"/>
    </row>
    <row r="8" spans="1:20" ht="30" customHeight="1">
      <c r="A8" s="14" t="s">
        <v>149</v>
      </c>
      <c r="B8" s="14" t="s">
        <v>19</v>
      </c>
      <c r="C8" s="14" t="s">
        <v>19</v>
      </c>
      <c r="D8" s="68">
        <v>1</v>
      </c>
      <c r="E8" s="16">
        <f>'공종별내역서-EF'!F99</f>
        <v>0</v>
      </c>
      <c r="F8" s="16">
        <f>E8*D8</f>
        <v>0</v>
      </c>
      <c r="G8" s="16">
        <f>'공종별내역서-EF'!H99</f>
        <v>0</v>
      </c>
      <c r="H8" s="16">
        <f>G8*D8</f>
        <v>0</v>
      </c>
      <c r="I8" s="16">
        <f>'공종별내역서-EF'!J99</f>
        <v>0</v>
      </c>
      <c r="J8" s="16">
        <f>I8*D8</f>
        <v>0</v>
      </c>
      <c r="K8" s="16">
        <f t="shared" si="0"/>
        <v>0</v>
      </c>
      <c r="L8" s="16">
        <f t="shared" si="0"/>
        <v>0</v>
      </c>
      <c r="M8" s="14" t="s">
        <v>19</v>
      </c>
      <c r="N8" s="69" t="s">
        <v>150</v>
      </c>
      <c r="O8" s="69" t="s">
        <v>19</v>
      </c>
      <c r="P8" s="69" t="s">
        <v>20</v>
      </c>
      <c r="Q8" s="69" t="s">
        <v>19</v>
      </c>
      <c r="R8" s="70">
        <v>2</v>
      </c>
      <c r="S8" s="69" t="s">
        <v>19</v>
      </c>
      <c r="T8" s="71"/>
    </row>
    <row r="9" spans="1:20" ht="30" customHeight="1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T9" s="2"/>
    </row>
    <row r="10" spans="1:20" ht="30" customHeight="1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T10" s="2"/>
    </row>
    <row r="11" spans="1:20" ht="30" customHeight="1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T11" s="2"/>
    </row>
    <row r="12" spans="1:20" ht="30" customHeight="1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T12" s="2"/>
    </row>
    <row r="13" spans="1:20" ht="30" customHeight="1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T13" s="2"/>
    </row>
    <row r="14" spans="1:20" ht="30" customHeight="1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T14" s="2"/>
    </row>
    <row r="15" spans="1:20" ht="30" customHeight="1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T15" s="2"/>
    </row>
    <row r="16" spans="1:20" ht="30" customHeight="1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T16" s="2"/>
    </row>
    <row r="17" spans="1:20" ht="30" customHeight="1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T17" s="2"/>
    </row>
    <row r="18" spans="1:20" ht="30" customHeight="1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T18" s="2"/>
    </row>
    <row r="19" spans="1:20" ht="30" customHeight="1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T19" s="2"/>
    </row>
    <row r="20" spans="1:20" ht="30" customHeight="1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T20" s="2"/>
    </row>
    <row r="21" spans="1:20" ht="30" customHeight="1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T21" s="2"/>
    </row>
    <row r="22" spans="1:20" ht="30" customHeight="1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T22" s="2"/>
    </row>
    <row r="23" spans="1:20" ht="30" customHeight="1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T23" s="2"/>
    </row>
    <row r="24" spans="1:20" ht="30" customHeight="1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T24" s="2"/>
    </row>
    <row r="25" spans="1:20" ht="30" customHeight="1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T25" s="2"/>
    </row>
    <row r="26" spans="1:20" ht="30" customHeight="1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T26" s="2"/>
    </row>
    <row r="27" spans="1:20" ht="30" customHeight="1">
      <c r="A27" s="14" t="s">
        <v>25</v>
      </c>
      <c r="B27" s="68"/>
      <c r="C27" s="68"/>
      <c r="D27" s="68"/>
      <c r="E27" s="68"/>
      <c r="F27" s="16">
        <f>F5</f>
        <v>0</v>
      </c>
      <c r="G27" s="68"/>
      <c r="H27" s="16">
        <f>H5</f>
        <v>0</v>
      </c>
      <c r="I27" s="68"/>
      <c r="J27" s="16">
        <f>J5</f>
        <v>0</v>
      </c>
      <c r="K27" s="68"/>
      <c r="L27" s="16">
        <f>L5</f>
        <v>0</v>
      </c>
      <c r="M27" s="68"/>
      <c r="T27" s="2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V99"/>
  <sheetViews>
    <sheetView view="pageBreakPreview" zoomScale="60" zoomScaleNormal="100" workbookViewId="0">
      <selection activeCell="A2" sqref="A2:A3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65" t="s">
        <v>1284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7"/>
    </row>
    <row r="2" spans="1:48" ht="30" customHeight="1">
      <c r="A2" s="165" t="s">
        <v>1</v>
      </c>
      <c r="B2" s="165" t="s">
        <v>2</v>
      </c>
      <c r="C2" s="165" t="s">
        <v>3</v>
      </c>
      <c r="D2" s="165" t="s">
        <v>4</v>
      </c>
      <c r="E2" s="165" t="s">
        <v>5</v>
      </c>
      <c r="F2" s="165"/>
      <c r="G2" s="165" t="s">
        <v>8</v>
      </c>
      <c r="H2" s="165"/>
      <c r="I2" s="165" t="s">
        <v>9</v>
      </c>
      <c r="J2" s="165"/>
      <c r="K2" s="165" t="s">
        <v>10</v>
      </c>
      <c r="L2" s="165"/>
      <c r="M2" s="165" t="s">
        <v>11</v>
      </c>
      <c r="N2" s="164" t="s">
        <v>151</v>
      </c>
      <c r="O2" s="164" t="s">
        <v>13</v>
      </c>
      <c r="P2" s="164" t="s">
        <v>152</v>
      </c>
      <c r="Q2" s="164" t="s">
        <v>12</v>
      </c>
      <c r="R2" s="164" t="s">
        <v>153</v>
      </c>
      <c r="S2" s="164" t="s">
        <v>154</v>
      </c>
      <c r="T2" s="164" t="s">
        <v>155</v>
      </c>
      <c r="U2" s="164" t="s">
        <v>156</v>
      </c>
      <c r="V2" s="164" t="s">
        <v>157</v>
      </c>
      <c r="W2" s="164" t="s">
        <v>158</v>
      </c>
      <c r="X2" s="164" t="s">
        <v>159</v>
      </c>
      <c r="Y2" s="164" t="s">
        <v>160</v>
      </c>
      <c r="Z2" s="164" t="s">
        <v>161</v>
      </c>
      <c r="AA2" s="164" t="s">
        <v>162</v>
      </c>
      <c r="AB2" s="164" t="s">
        <v>163</v>
      </c>
      <c r="AC2" s="164" t="s">
        <v>164</v>
      </c>
      <c r="AD2" s="164" t="s">
        <v>165</v>
      </c>
      <c r="AE2" s="164" t="s">
        <v>166</v>
      </c>
      <c r="AF2" s="164" t="s">
        <v>167</v>
      </c>
      <c r="AG2" s="164" t="s">
        <v>168</v>
      </c>
      <c r="AH2" s="164" t="s">
        <v>169</v>
      </c>
      <c r="AI2" s="164" t="s">
        <v>170</v>
      </c>
      <c r="AJ2" s="164" t="s">
        <v>171</v>
      </c>
      <c r="AK2" s="164" t="s">
        <v>172</v>
      </c>
      <c r="AL2" s="164" t="s">
        <v>173</v>
      </c>
      <c r="AM2" s="164" t="s">
        <v>174</v>
      </c>
      <c r="AN2" s="164" t="s">
        <v>175</v>
      </c>
      <c r="AO2" s="164" t="s">
        <v>176</v>
      </c>
      <c r="AP2" s="164" t="s">
        <v>177</v>
      </c>
      <c r="AQ2" s="164" t="s">
        <v>178</v>
      </c>
      <c r="AR2" s="164" t="s">
        <v>179</v>
      </c>
      <c r="AS2" s="164" t="s">
        <v>15</v>
      </c>
      <c r="AT2" s="164" t="s">
        <v>16</v>
      </c>
      <c r="AU2" s="164" t="s">
        <v>180</v>
      </c>
      <c r="AV2" s="164" t="s">
        <v>181</v>
      </c>
    </row>
    <row r="3" spans="1:48" ht="30" customHeight="1">
      <c r="A3" s="165"/>
      <c r="B3" s="165"/>
      <c r="C3" s="165"/>
      <c r="D3" s="165"/>
      <c r="E3" s="136" t="s">
        <v>6</v>
      </c>
      <c r="F3" s="136" t="s">
        <v>7</v>
      </c>
      <c r="G3" s="136" t="s">
        <v>6</v>
      </c>
      <c r="H3" s="136" t="s">
        <v>7</v>
      </c>
      <c r="I3" s="136" t="s">
        <v>6</v>
      </c>
      <c r="J3" s="136" t="s">
        <v>7</v>
      </c>
      <c r="K3" s="136" t="s">
        <v>6</v>
      </c>
      <c r="L3" s="136" t="s">
        <v>7</v>
      </c>
      <c r="M3" s="165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  <c r="AC3" s="164"/>
      <c r="AD3" s="164"/>
      <c r="AE3" s="164"/>
      <c r="AF3" s="164"/>
      <c r="AG3" s="164"/>
      <c r="AH3" s="164"/>
      <c r="AI3" s="164"/>
      <c r="AJ3" s="164"/>
      <c r="AK3" s="164"/>
      <c r="AL3" s="164"/>
      <c r="AM3" s="164"/>
      <c r="AN3" s="164"/>
      <c r="AO3" s="164"/>
      <c r="AP3" s="164"/>
      <c r="AQ3" s="164"/>
      <c r="AR3" s="164"/>
      <c r="AS3" s="164"/>
      <c r="AT3" s="164"/>
      <c r="AU3" s="164"/>
      <c r="AV3" s="164"/>
    </row>
    <row r="4" spans="1:48" ht="30" customHeight="1">
      <c r="A4" s="138" t="s">
        <v>147</v>
      </c>
      <c r="B4" s="138"/>
      <c r="C4" s="68"/>
      <c r="D4" s="68"/>
      <c r="E4" s="16"/>
      <c r="F4" s="16"/>
      <c r="G4" s="16"/>
      <c r="H4" s="16"/>
      <c r="I4" s="16"/>
      <c r="J4" s="16"/>
      <c r="K4" s="16"/>
      <c r="L4" s="16"/>
      <c r="M4" s="68"/>
      <c r="N4" s="70"/>
      <c r="O4" s="70"/>
      <c r="P4" s="70"/>
      <c r="Q4" s="69" t="s">
        <v>21</v>
      </c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</row>
    <row r="5" spans="1:48" ht="30" customHeight="1">
      <c r="A5" s="138" t="s">
        <v>673</v>
      </c>
      <c r="B5" s="138" t="s">
        <v>674</v>
      </c>
      <c r="C5" s="138" t="s">
        <v>184</v>
      </c>
      <c r="D5" s="68">
        <v>101</v>
      </c>
      <c r="E5" s="16">
        <f>TRUNC('단가대비표-EF'!O19,0)</f>
        <v>0</v>
      </c>
      <c r="F5" s="16">
        <f t="shared" ref="F5:F23" si="0">TRUNC(E5*D5, 0)</f>
        <v>0</v>
      </c>
      <c r="G5" s="16">
        <f>TRUNC('단가대비표-EF'!P19,0)</f>
        <v>0</v>
      </c>
      <c r="H5" s="16">
        <f t="shared" ref="H5:H23" si="1">TRUNC(G5*D5, 0)</f>
        <v>0</v>
      </c>
      <c r="I5" s="16">
        <f>TRUNC('단가대비표-EF'!V19,0)</f>
        <v>0</v>
      </c>
      <c r="J5" s="16">
        <f t="shared" ref="J5:J23" si="2">TRUNC(I5*D5, 0)</f>
        <v>0</v>
      </c>
      <c r="K5" s="16">
        <f t="shared" ref="K5:L23" si="3">TRUNC(E5+G5+I5, 0)</f>
        <v>0</v>
      </c>
      <c r="L5" s="16">
        <f t="shared" si="3"/>
        <v>0</v>
      </c>
      <c r="M5" s="138" t="s">
        <v>19</v>
      </c>
      <c r="N5" s="69" t="s">
        <v>1142</v>
      </c>
      <c r="O5" s="69" t="s">
        <v>19</v>
      </c>
      <c r="P5" s="69" t="s">
        <v>19</v>
      </c>
      <c r="Q5" s="69" t="s">
        <v>21</v>
      </c>
      <c r="R5" s="69" t="s">
        <v>185</v>
      </c>
      <c r="S5" s="69" t="s">
        <v>185</v>
      </c>
      <c r="T5" s="69" t="s">
        <v>186</v>
      </c>
      <c r="U5" s="70"/>
      <c r="V5" s="70"/>
      <c r="W5" s="70"/>
      <c r="X5" s="70">
        <v>1</v>
      </c>
      <c r="Y5" s="70">
        <v>2</v>
      </c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69" t="s">
        <v>19</v>
      </c>
      <c r="AS5" s="69" t="s">
        <v>19</v>
      </c>
      <c r="AT5" s="70"/>
      <c r="AU5" s="69" t="s">
        <v>1143</v>
      </c>
      <c r="AV5" s="70">
        <v>3</v>
      </c>
    </row>
    <row r="6" spans="1:48" ht="30" customHeight="1">
      <c r="A6" s="138" t="s">
        <v>675</v>
      </c>
      <c r="B6" s="138" t="s">
        <v>676</v>
      </c>
      <c r="C6" s="138" t="s">
        <v>192</v>
      </c>
      <c r="D6" s="68">
        <v>1</v>
      </c>
      <c r="E6" s="16">
        <f>ROUNDDOWN(SUMIF(X5:X23, RIGHTB(N6, 1), F5:F23)*W6, 0)</f>
        <v>0</v>
      </c>
      <c r="F6" s="16">
        <f t="shared" si="0"/>
        <v>0</v>
      </c>
      <c r="G6" s="16">
        <v>0</v>
      </c>
      <c r="H6" s="16">
        <f t="shared" si="1"/>
        <v>0</v>
      </c>
      <c r="I6" s="16">
        <v>0</v>
      </c>
      <c r="J6" s="16">
        <f t="shared" si="2"/>
        <v>0</v>
      </c>
      <c r="K6" s="16">
        <f t="shared" si="3"/>
        <v>0</v>
      </c>
      <c r="L6" s="16">
        <f t="shared" si="3"/>
        <v>0</v>
      </c>
      <c r="M6" s="138" t="s">
        <v>19</v>
      </c>
      <c r="N6" s="69" t="s">
        <v>1144</v>
      </c>
      <c r="O6" s="69" t="s">
        <v>19</v>
      </c>
      <c r="P6" s="69" t="s">
        <v>19</v>
      </c>
      <c r="Q6" s="69" t="s">
        <v>21</v>
      </c>
      <c r="R6" s="69" t="s">
        <v>185</v>
      </c>
      <c r="S6" s="69" t="s">
        <v>185</v>
      </c>
      <c r="T6" s="69" t="s">
        <v>185</v>
      </c>
      <c r="U6" s="70">
        <v>0</v>
      </c>
      <c r="V6" s="70">
        <v>0</v>
      </c>
      <c r="W6" s="70">
        <v>0.15</v>
      </c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69" t="s">
        <v>19</v>
      </c>
      <c r="AS6" s="69" t="s">
        <v>19</v>
      </c>
      <c r="AT6" s="70"/>
      <c r="AU6" s="69" t="s">
        <v>1145</v>
      </c>
      <c r="AV6" s="70">
        <v>101</v>
      </c>
    </row>
    <row r="7" spans="1:48" ht="30" customHeight="1">
      <c r="A7" s="138" t="s">
        <v>677</v>
      </c>
      <c r="B7" s="138" t="s">
        <v>678</v>
      </c>
      <c r="C7" s="138" t="s">
        <v>184</v>
      </c>
      <c r="D7" s="68">
        <v>81</v>
      </c>
      <c r="E7" s="16">
        <f>TRUNC('단가대비표-EF'!O7,0)</f>
        <v>0</v>
      </c>
      <c r="F7" s="16">
        <f t="shared" si="0"/>
        <v>0</v>
      </c>
      <c r="G7" s="16">
        <f>TRUNC('단가대비표-EF'!P7,0)</f>
        <v>0</v>
      </c>
      <c r="H7" s="16">
        <f t="shared" si="1"/>
        <v>0</v>
      </c>
      <c r="I7" s="16">
        <f>TRUNC('단가대비표-EF'!V7,0)</f>
        <v>0</v>
      </c>
      <c r="J7" s="16">
        <f t="shared" si="2"/>
        <v>0</v>
      </c>
      <c r="K7" s="16">
        <f t="shared" si="3"/>
        <v>0</v>
      </c>
      <c r="L7" s="16">
        <f t="shared" si="3"/>
        <v>0</v>
      </c>
      <c r="M7" s="138" t="s">
        <v>19</v>
      </c>
      <c r="N7" s="69" t="s">
        <v>1146</v>
      </c>
      <c r="O7" s="69" t="s">
        <v>19</v>
      </c>
      <c r="P7" s="69" t="s">
        <v>19</v>
      </c>
      <c r="Q7" s="69" t="s">
        <v>21</v>
      </c>
      <c r="R7" s="69" t="s">
        <v>185</v>
      </c>
      <c r="S7" s="69" t="s">
        <v>185</v>
      </c>
      <c r="T7" s="69" t="s">
        <v>186</v>
      </c>
      <c r="U7" s="70"/>
      <c r="V7" s="70"/>
      <c r="W7" s="70"/>
      <c r="X7" s="70"/>
      <c r="Y7" s="70">
        <v>2</v>
      </c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69" t="s">
        <v>19</v>
      </c>
      <c r="AS7" s="69" t="s">
        <v>19</v>
      </c>
      <c r="AT7" s="70"/>
      <c r="AU7" s="69" t="s">
        <v>1147</v>
      </c>
      <c r="AV7" s="70">
        <v>4</v>
      </c>
    </row>
    <row r="8" spans="1:48" ht="30" customHeight="1">
      <c r="A8" s="138" t="s">
        <v>677</v>
      </c>
      <c r="B8" s="138" t="s">
        <v>679</v>
      </c>
      <c r="C8" s="138" t="s">
        <v>184</v>
      </c>
      <c r="D8" s="68">
        <v>294</v>
      </c>
      <c r="E8" s="16">
        <f>TRUNC('단가대비표-EF'!O6,0)</f>
        <v>0</v>
      </c>
      <c r="F8" s="16">
        <f t="shared" si="0"/>
        <v>0</v>
      </c>
      <c r="G8" s="16">
        <f>TRUNC('단가대비표-EF'!P6,0)</f>
        <v>0</v>
      </c>
      <c r="H8" s="16">
        <f t="shared" si="1"/>
        <v>0</v>
      </c>
      <c r="I8" s="16">
        <f>TRUNC('단가대비표-EF'!V6,0)</f>
        <v>0</v>
      </c>
      <c r="J8" s="16">
        <f t="shared" si="2"/>
        <v>0</v>
      </c>
      <c r="K8" s="16">
        <f t="shared" si="3"/>
        <v>0</v>
      </c>
      <c r="L8" s="16">
        <f t="shared" si="3"/>
        <v>0</v>
      </c>
      <c r="M8" s="138" t="s">
        <v>19</v>
      </c>
      <c r="N8" s="69" t="s">
        <v>1148</v>
      </c>
      <c r="O8" s="69" t="s">
        <v>19</v>
      </c>
      <c r="P8" s="69" t="s">
        <v>19</v>
      </c>
      <c r="Q8" s="69" t="s">
        <v>21</v>
      </c>
      <c r="R8" s="69" t="s">
        <v>185</v>
      </c>
      <c r="S8" s="69" t="s">
        <v>185</v>
      </c>
      <c r="T8" s="69" t="s">
        <v>186</v>
      </c>
      <c r="U8" s="70"/>
      <c r="V8" s="70"/>
      <c r="W8" s="70"/>
      <c r="X8" s="70"/>
      <c r="Y8" s="70">
        <v>2</v>
      </c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69" t="s">
        <v>19</v>
      </c>
      <c r="AS8" s="69" t="s">
        <v>19</v>
      </c>
      <c r="AT8" s="70"/>
      <c r="AU8" s="69" t="s">
        <v>1149</v>
      </c>
      <c r="AV8" s="70">
        <v>5</v>
      </c>
    </row>
    <row r="9" spans="1:48" ht="30" customHeight="1">
      <c r="A9" s="138" t="s">
        <v>190</v>
      </c>
      <c r="B9" s="138" t="s">
        <v>680</v>
      </c>
      <c r="C9" s="138" t="s">
        <v>192</v>
      </c>
      <c r="D9" s="68">
        <v>1</v>
      </c>
      <c r="E9" s="16">
        <f>ROUNDDOWN(SUMIF(Y5:Y23, RIGHTB(N9, 1), F5:F23)*W9, 0)</f>
        <v>0</v>
      </c>
      <c r="F9" s="16">
        <f t="shared" si="0"/>
        <v>0</v>
      </c>
      <c r="G9" s="16">
        <v>0</v>
      </c>
      <c r="H9" s="16">
        <f t="shared" si="1"/>
        <v>0</v>
      </c>
      <c r="I9" s="16">
        <v>0</v>
      </c>
      <c r="J9" s="16">
        <f t="shared" si="2"/>
        <v>0</v>
      </c>
      <c r="K9" s="16">
        <f t="shared" si="3"/>
        <v>0</v>
      </c>
      <c r="L9" s="16">
        <f t="shared" si="3"/>
        <v>0</v>
      </c>
      <c r="M9" s="138" t="s">
        <v>19</v>
      </c>
      <c r="N9" s="69" t="s">
        <v>1150</v>
      </c>
      <c r="O9" s="69" t="s">
        <v>19</v>
      </c>
      <c r="P9" s="69" t="s">
        <v>19</v>
      </c>
      <c r="Q9" s="69" t="s">
        <v>21</v>
      </c>
      <c r="R9" s="69" t="s">
        <v>185</v>
      </c>
      <c r="S9" s="69" t="s">
        <v>185</v>
      </c>
      <c r="T9" s="69" t="s">
        <v>185</v>
      </c>
      <c r="U9" s="70">
        <v>0</v>
      </c>
      <c r="V9" s="70">
        <v>0</v>
      </c>
      <c r="W9" s="70">
        <v>0.02</v>
      </c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69" t="s">
        <v>19</v>
      </c>
      <c r="AS9" s="69" t="s">
        <v>19</v>
      </c>
      <c r="AT9" s="70"/>
      <c r="AU9" s="69" t="s">
        <v>1151</v>
      </c>
      <c r="AV9" s="70">
        <v>99</v>
      </c>
    </row>
    <row r="10" spans="1:48" ht="30" customHeight="1">
      <c r="A10" s="138" t="s">
        <v>681</v>
      </c>
      <c r="B10" s="138" t="s">
        <v>682</v>
      </c>
      <c r="C10" s="138" t="s">
        <v>204</v>
      </c>
      <c r="D10" s="68">
        <v>16</v>
      </c>
      <c r="E10" s="16">
        <f>TRUNC('단가대비표-EF'!O14,0)</f>
        <v>0</v>
      </c>
      <c r="F10" s="16">
        <f t="shared" si="0"/>
        <v>0</v>
      </c>
      <c r="G10" s="16">
        <f>TRUNC('단가대비표-EF'!P14,0)</f>
        <v>0</v>
      </c>
      <c r="H10" s="16">
        <f t="shared" si="1"/>
        <v>0</v>
      </c>
      <c r="I10" s="16">
        <f>TRUNC('단가대비표-EF'!V14,0)</f>
        <v>0</v>
      </c>
      <c r="J10" s="16">
        <f t="shared" si="2"/>
        <v>0</v>
      </c>
      <c r="K10" s="16">
        <f t="shared" si="3"/>
        <v>0</v>
      </c>
      <c r="L10" s="16">
        <f t="shared" si="3"/>
        <v>0</v>
      </c>
      <c r="M10" s="138" t="s">
        <v>19</v>
      </c>
      <c r="N10" s="69" t="s">
        <v>1152</v>
      </c>
      <c r="O10" s="69" t="s">
        <v>19</v>
      </c>
      <c r="P10" s="69" t="s">
        <v>19</v>
      </c>
      <c r="Q10" s="69" t="s">
        <v>21</v>
      </c>
      <c r="R10" s="69" t="s">
        <v>185</v>
      </c>
      <c r="S10" s="69" t="s">
        <v>185</v>
      </c>
      <c r="T10" s="69" t="s">
        <v>186</v>
      </c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69" t="s">
        <v>19</v>
      </c>
      <c r="AS10" s="69" t="s">
        <v>19</v>
      </c>
      <c r="AT10" s="70"/>
      <c r="AU10" s="69" t="s">
        <v>1153</v>
      </c>
      <c r="AV10" s="70">
        <v>6</v>
      </c>
    </row>
    <row r="11" spans="1:48" ht="30" customHeight="1">
      <c r="A11" s="138" t="s">
        <v>681</v>
      </c>
      <c r="B11" s="138" t="s">
        <v>683</v>
      </c>
      <c r="C11" s="138" t="s">
        <v>204</v>
      </c>
      <c r="D11" s="68">
        <v>16</v>
      </c>
      <c r="E11" s="16">
        <f>TRUNC('단가대비표-EF'!O15,0)</f>
        <v>0</v>
      </c>
      <c r="F11" s="16">
        <f t="shared" si="0"/>
        <v>0</v>
      </c>
      <c r="G11" s="16">
        <f>TRUNC('단가대비표-EF'!P15,0)</f>
        <v>0</v>
      </c>
      <c r="H11" s="16">
        <f t="shared" si="1"/>
        <v>0</v>
      </c>
      <c r="I11" s="16">
        <f>TRUNC('단가대비표-EF'!V15,0)</f>
        <v>0</v>
      </c>
      <c r="J11" s="16">
        <f t="shared" si="2"/>
        <v>0</v>
      </c>
      <c r="K11" s="16">
        <f t="shared" si="3"/>
        <v>0</v>
      </c>
      <c r="L11" s="16">
        <f t="shared" si="3"/>
        <v>0</v>
      </c>
      <c r="M11" s="138" t="s">
        <v>19</v>
      </c>
      <c r="N11" s="69" t="s">
        <v>1154</v>
      </c>
      <c r="O11" s="69" t="s">
        <v>19</v>
      </c>
      <c r="P11" s="69" t="s">
        <v>19</v>
      </c>
      <c r="Q11" s="69" t="s">
        <v>21</v>
      </c>
      <c r="R11" s="69" t="s">
        <v>185</v>
      </c>
      <c r="S11" s="69" t="s">
        <v>185</v>
      </c>
      <c r="T11" s="69" t="s">
        <v>186</v>
      </c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69" t="s">
        <v>19</v>
      </c>
      <c r="AS11" s="69" t="s">
        <v>19</v>
      </c>
      <c r="AT11" s="70"/>
      <c r="AU11" s="69" t="s">
        <v>1155</v>
      </c>
      <c r="AV11" s="70">
        <v>7</v>
      </c>
    </row>
    <row r="12" spans="1:48" ht="30" customHeight="1">
      <c r="A12" s="138" t="s">
        <v>684</v>
      </c>
      <c r="B12" s="138" t="s">
        <v>685</v>
      </c>
      <c r="C12" s="138" t="s">
        <v>204</v>
      </c>
      <c r="D12" s="68">
        <v>7</v>
      </c>
      <c r="E12" s="16">
        <f>TRUNC('단가대비표-EF'!O22,0)</f>
        <v>0</v>
      </c>
      <c r="F12" s="16">
        <f t="shared" si="0"/>
        <v>0</v>
      </c>
      <c r="G12" s="16">
        <f>TRUNC('단가대비표-EF'!P22,0)</f>
        <v>0</v>
      </c>
      <c r="H12" s="16">
        <f t="shared" si="1"/>
        <v>0</v>
      </c>
      <c r="I12" s="16">
        <f>TRUNC('단가대비표-EF'!V22,0)</f>
        <v>0</v>
      </c>
      <c r="J12" s="16">
        <f t="shared" si="2"/>
        <v>0</v>
      </c>
      <c r="K12" s="16">
        <f t="shared" si="3"/>
        <v>0</v>
      </c>
      <c r="L12" s="16">
        <f t="shared" si="3"/>
        <v>0</v>
      </c>
      <c r="M12" s="138" t="s">
        <v>19</v>
      </c>
      <c r="N12" s="69" t="s">
        <v>1156</v>
      </c>
      <c r="O12" s="69" t="s">
        <v>19</v>
      </c>
      <c r="P12" s="69" t="s">
        <v>19</v>
      </c>
      <c r="Q12" s="69" t="s">
        <v>21</v>
      </c>
      <c r="R12" s="69" t="s">
        <v>185</v>
      </c>
      <c r="S12" s="69" t="s">
        <v>185</v>
      </c>
      <c r="T12" s="69" t="s">
        <v>186</v>
      </c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69" t="s">
        <v>19</v>
      </c>
      <c r="AS12" s="69" t="s">
        <v>19</v>
      </c>
      <c r="AT12" s="70"/>
      <c r="AU12" s="69" t="s">
        <v>1157</v>
      </c>
      <c r="AV12" s="70">
        <v>8</v>
      </c>
    </row>
    <row r="13" spans="1:48" ht="30" customHeight="1">
      <c r="A13" s="138" t="s">
        <v>684</v>
      </c>
      <c r="B13" s="138" t="s">
        <v>686</v>
      </c>
      <c r="C13" s="138" t="s">
        <v>204</v>
      </c>
      <c r="D13" s="68">
        <v>1</v>
      </c>
      <c r="E13" s="16">
        <f>TRUNC('단가대비표-EF'!O23,0)</f>
        <v>0</v>
      </c>
      <c r="F13" s="16">
        <f t="shared" si="0"/>
        <v>0</v>
      </c>
      <c r="G13" s="16">
        <f>TRUNC('단가대비표-EF'!P23,0)</f>
        <v>0</v>
      </c>
      <c r="H13" s="16">
        <f t="shared" si="1"/>
        <v>0</v>
      </c>
      <c r="I13" s="16">
        <f>TRUNC('단가대비표-EF'!V23,0)</f>
        <v>0</v>
      </c>
      <c r="J13" s="16">
        <f t="shared" si="2"/>
        <v>0</v>
      </c>
      <c r="K13" s="16">
        <f t="shared" si="3"/>
        <v>0</v>
      </c>
      <c r="L13" s="16">
        <f t="shared" si="3"/>
        <v>0</v>
      </c>
      <c r="M13" s="138" t="s">
        <v>19</v>
      </c>
      <c r="N13" s="69" t="s">
        <v>1158</v>
      </c>
      <c r="O13" s="69" t="s">
        <v>19</v>
      </c>
      <c r="P13" s="69" t="s">
        <v>19</v>
      </c>
      <c r="Q13" s="69" t="s">
        <v>21</v>
      </c>
      <c r="R13" s="69" t="s">
        <v>185</v>
      </c>
      <c r="S13" s="69" t="s">
        <v>185</v>
      </c>
      <c r="T13" s="69" t="s">
        <v>186</v>
      </c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69" t="s">
        <v>19</v>
      </c>
      <c r="AS13" s="69" t="s">
        <v>19</v>
      </c>
      <c r="AT13" s="70"/>
      <c r="AU13" s="69" t="s">
        <v>1159</v>
      </c>
      <c r="AV13" s="70">
        <v>9</v>
      </c>
    </row>
    <row r="14" spans="1:48" ht="30" customHeight="1">
      <c r="A14" s="138" t="s">
        <v>687</v>
      </c>
      <c r="B14" s="138" t="s">
        <v>688</v>
      </c>
      <c r="C14" s="138" t="s">
        <v>204</v>
      </c>
      <c r="D14" s="68">
        <v>2</v>
      </c>
      <c r="E14" s="16">
        <f>TRUNC('단가대비표-EF'!O24,0)</f>
        <v>0</v>
      </c>
      <c r="F14" s="16">
        <f t="shared" si="0"/>
        <v>0</v>
      </c>
      <c r="G14" s="16">
        <f>TRUNC('단가대비표-EF'!P24,0)</f>
        <v>0</v>
      </c>
      <c r="H14" s="16">
        <f t="shared" si="1"/>
        <v>0</v>
      </c>
      <c r="I14" s="16">
        <f>TRUNC('단가대비표-EF'!V24,0)</f>
        <v>0</v>
      </c>
      <c r="J14" s="16">
        <f t="shared" si="2"/>
        <v>0</v>
      </c>
      <c r="K14" s="16">
        <f t="shared" si="3"/>
        <v>0</v>
      </c>
      <c r="L14" s="16">
        <f t="shared" si="3"/>
        <v>0</v>
      </c>
      <c r="M14" s="138" t="s">
        <v>19</v>
      </c>
      <c r="N14" s="69" t="s">
        <v>1160</v>
      </c>
      <c r="O14" s="69" t="s">
        <v>19</v>
      </c>
      <c r="P14" s="69" t="s">
        <v>19</v>
      </c>
      <c r="Q14" s="69" t="s">
        <v>21</v>
      </c>
      <c r="R14" s="69" t="s">
        <v>185</v>
      </c>
      <c r="S14" s="69" t="s">
        <v>185</v>
      </c>
      <c r="T14" s="69" t="s">
        <v>186</v>
      </c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69" t="s">
        <v>19</v>
      </c>
      <c r="AS14" s="69" t="s">
        <v>19</v>
      </c>
      <c r="AT14" s="70"/>
      <c r="AU14" s="69" t="s">
        <v>1161</v>
      </c>
      <c r="AV14" s="70">
        <v>10</v>
      </c>
    </row>
    <row r="15" spans="1:48" ht="30" customHeight="1">
      <c r="A15" s="138" t="s">
        <v>1126</v>
      </c>
      <c r="B15" s="138" t="s">
        <v>689</v>
      </c>
      <c r="C15" s="138" t="s">
        <v>204</v>
      </c>
      <c r="D15" s="68">
        <v>1</v>
      </c>
      <c r="E15" s="16">
        <f>TRUNC('단가대비표-EF'!O20,0)</f>
        <v>0</v>
      </c>
      <c r="F15" s="16">
        <f t="shared" si="0"/>
        <v>0</v>
      </c>
      <c r="G15" s="16">
        <f>TRUNC('단가대비표-EF'!P20,0)</f>
        <v>0</v>
      </c>
      <c r="H15" s="16">
        <f t="shared" si="1"/>
        <v>0</v>
      </c>
      <c r="I15" s="16">
        <f>TRUNC('단가대비표-EF'!V20,0)</f>
        <v>0</v>
      </c>
      <c r="J15" s="16">
        <f t="shared" si="2"/>
        <v>0</v>
      </c>
      <c r="K15" s="16">
        <f t="shared" si="3"/>
        <v>0</v>
      </c>
      <c r="L15" s="16">
        <f t="shared" si="3"/>
        <v>0</v>
      </c>
      <c r="M15" s="138" t="s">
        <v>19</v>
      </c>
      <c r="N15" s="69" t="s">
        <v>1162</v>
      </c>
      <c r="O15" s="69" t="s">
        <v>19</v>
      </c>
      <c r="P15" s="69" t="s">
        <v>19</v>
      </c>
      <c r="Q15" s="69" t="s">
        <v>21</v>
      </c>
      <c r="R15" s="69" t="s">
        <v>185</v>
      </c>
      <c r="S15" s="69" t="s">
        <v>185</v>
      </c>
      <c r="T15" s="69" t="s">
        <v>186</v>
      </c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69" t="s">
        <v>19</v>
      </c>
      <c r="AS15" s="69" t="s">
        <v>19</v>
      </c>
      <c r="AT15" s="70"/>
      <c r="AU15" s="69" t="s">
        <v>1163</v>
      </c>
      <c r="AV15" s="70">
        <v>52</v>
      </c>
    </row>
    <row r="16" spans="1:48" ht="30" customHeight="1">
      <c r="A16" s="138" t="s">
        <v>690</v>
      </c>
      <c r="B16" s="138" t="s">
        <v>691</v>
      </c>
      <c r="C16" s="138" t="s">
        <v>204</v>
      </c>
      <c r="D16" s="68">
        <v>3</v>
      </c>
      <c r="E16" s="16">
        <f>TRUNC('단가대비표-EF'!O11,0)</f>
        <v>0</v>
      </c>
      <c r="F16" s="16">
        <f t="shared" si="0"/>
        <v>0</v>
      </c>
      <c r="G16" s="16">
        <f>TRUNC('단가대비표-EF'!P11,0)</f>
        <v>0</v>
      </c>
      <c r="H16" s="16">
        <f t="shared" si="1"/>
        <v>0</v>
      </c>
      <c r="I16" s="16">
        <f>TRUNC('단가대비표-EF'!V11,0)</f>
        <v>0</v>
      </c>
      <c r="J16" s="16">
        <f t="shared" si="2"/>
        <v>0</v>
      </c>
      <c r="K16" s="16">
        <f t="shared" si="3"/>
        <v>0</v>
      </c>
      <c r="L16" s="16">
        <f t="shared" si="3"/>
        <v>0</v>
      </c>
      <c r="M16" s="138" t="s">
        <v>19</v>
      </c>
      <c r="N16" s="69" t="s">
        <v>1164</v>
      </c>
      <c r="O16" s="69" t="s">
        <v>19</v>
      </c>
      <c r="P16" s="69" t="s">
        <v>19</v>
      </c>
      <c r="Q16" s="69" t="s">
        <v>21</v>
      </c>
      <c r="R16" s="69" t="s">
        <v>185</v>
      </c>
      <c r="S16" s="69" t="s">
        <v>185</v>
      </c>
      <c r="T16" s="69" t="s">
        <v>186</v>
      </c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69" t="s">
        <v>19</v>
      </c>
      <c r="AS16" s="69" t="s">
        <v>19</v>
      </c>
      <c r="AT16" s="70"/>
      <c r="AU16" s="69" t="s">
        <v>1165</v>
      </c>
      <c r="AV16" s="70">
        <v>53</v>
      </c>
    </row>
    <row r="17" spans="1:48" ht="30" customHeight="1">
      <c r="A17" s="138" t="s">
        <v>690</v>
      </c>
      <c r="B17" s="138" t="s">
        <v>692</v>
      </c>
      <c r="C17" s="138" t="s">
        <v>204</v>
      </c>
      <c r="D17" s="68">
        <v>1</v>
      </c>
      <c r="E17" s="16">
        <f>TRUNC('단가대비표-EF'!O12,0)</f>
        <v>0</v>
      </c>
      <c r="F17" s="16">
        <f t="shared" si="0"/>
        <v>0</v>
      </c>
      <c r="G17" s="16">
        <f>TRUNC('단가대비표-EF'!P12,0)</f>
        <v>0</v>
      </c>
      <c r="H17" s="16">
        <f t="shared" si="1"/>
        <v>0</v>
      </c>
      <c r="I17" s="16">
        <f>TRUNC('단가대비표-EF'!V12,0)</f>
        <v>0</v>
      </c>
      <c r="J17" s="16">
        <f t="shared" si="2"/>
        <v>0</v>
      </c>
      <c r="K17" s="16">
        <f t="shared" si="3"/>
        <v>0</v>
      </c>
      <c r="L17" s="16">
        <f t="shared" si="3"/>
        <v>0</v>
      </c>
      <c r="M17" s="138" t="s">
        <v>19</v>
      </c>
      <c r="N17" s="69" t="s">
        <v>1166</v>
      </c>
      <c r="O17" s="69" t="s">
        <v>19</v>
      </c>
      <c r="P17" s="69" t="s">
        <v>19</v>
      </c>
      <c r="Q17" s="69" t="s">
        <v>21</v>
      </c>
      <c r="R17" s="69" t="s">
        <v>185</v>
      </c>
      <c r="S17" s="69" t="s">
        <v>185</v>
      </c>
      <c r="T17" s="69" t="s">
        <v>186</v>
      </c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69" t="s">
        <v>19</v>
      </c>
      <c r="AS17" s="69" t="s">
        <v>19</v>
      </c>
      <c r="AT17" s="70"/>
      <c r="AU17" s="69" t="s">
        <v>1167</v>
      </c>
      <c r="AV17" s="70">
        <v>54</v>
      </c>
    </row>
    <row r="18" spans="1:48" ht="30" customHeight="1">
      <c r="A18" s="138" t="s">
        <v>693</v>
      </c>
      <c r="B18" s="138" t="s">
        <v>694</v>
      </c>
      <c r="C18" s="138" t="s">
        <v>204</v>
      </c>
      <c r="D18" s="68">
        <v>1</v>
      </c>
      <c r="E18" s="16">
        <f>TRUNC('단가대비표-EF'!O8,0)</f>
        <v>0</v>
      </c>
      <c r="F18" s="16">
        <f t="shared" si="0"/>
        <v>0</v>
      </c>
      <c r="G18" s="16">
        <f>TRUNC('단가대비표-EF'!P8,0)</f>
        <v>0</v>
      </c>
      <c r="H18" s="16">
        <f t="shared" si="1"/>
        <v>0</v>
      </c>
      <c r="I18" s="16">
        <f>TRUNC('단가대비표-EF'!V8,0)</f>
        <v>0</v>
      </c>
      <c r="J18" s="16">
        <f t="shared" si="2"/>
        <v>0</v>
      </c>
      <c r="K18" s="16">
        <f t="shared" si="3"/>
        <v>0</v>
      </c>
      <c r="L18" s="16">
        <f t="shared" si="3"/>
        <v>0</v>
      </c>
      <c r="M18" s="138" t="s">
        <v>19</v>
      </c>
      <c r="N18" s="69" t="s">
        <v>1168</v>
      </c>
      <c r="O18" s="69" t="s">
        <v>19</v>
      </c>
      <c r="P18" s="69" t="s">
        <v>19</v>
      </c>
      <c r="Q18" s="69" t="s">
        <v>21</v>
      </c>
      <c r="R18" s="69" t="s">
        <v>185</v>
      </c>
      <c r="S18" s="69" t="s">
        <v>185</v>
      </c>
      <c r="T18" s="69" t="s">
        <v>186</v>
      </c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69" t="s">
        <v>19</v>
      </c>
      <c r="AS18" s="69" t="s">
        <v>19</v>
      </c>
      <c r="AT18" s="70"/>
      <c r="AU18" s="69" t="s">
        <v>1169</v>
      </c>
      <c r="AV18" s="70">
        <v>55</v>
      </c>
    </row>
    <row r="19" spans="1:48" ht="30" customHeight="1">
      <c r="A19" s="138" t="s">
        <v>695</v>
      </c>
      <c r="B19" s="138" t="s">
        <v>19</v>
      </c>
      <c r="C19" s="138" t="s">
        <v>291</v>
      </c>
      <c r="D19" s="68">
        <v>6</v>
      </c>
      <c r="E19" s="16">
        <f>TRUNC('일위대가목록-EF'!E4,0)</f>
        <v>0</v>
      </c>
      <c r="F19" s="16">
        <f t="shared" si="0"/>
        <v>0</v>
      </c>
      <c r="G19" s="16">
        <f>TRUNC('일위대가목록-EF'!F4,0)</f>
        <v>0</v>
      </c>
      <c r="H19" s="16">
        <f t="shared" si="1"/>
        <v>0</v>
      </c>
      <c r="I19" s="16">
        <f>TRUNC('일위대가목록-EF'!G4,0)</f>
        <v>0</v>
      </c>
      <c r="J19" s="16">
        <f t="shared" si="2"/>
        <v>0</v>
      </c>
      <c r="K19" s="16">
        <f t="shared" si="3"/>
        <v>0</v>
      </c>
      <c r="L19" s="16">
        <f t="shared" si="3"/>
        <v>0</v>
      </c>
      <c r="M19" s="138" t="s">
        <v>195</v>
      </c>
      <c r="N19" s="69" t="s">
        <v>1170</v>
      </c>
      <c r="O19" s="69" t="s">
        <v>19</v>
      </c>
      <c r="P19" s="69" t="s">
        <v>19</v>
      </c>
      <c r="Q19" s="69" t="s">
        <v>21</v>
      </c>
      <c r="R19" s="69" t="s">
        <v>186</v>
      </c>
      <c r="S19" s="69" t="s">
        <v>185</v>
      </c>
      <c r="T19" s="69" t="s">
        <v>185</v>
      </c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69" t="s">
        <v>19</v>
      </c>
      <c r="AS19" s="69" t="s">
        <v>19</v>
      </c>
      <c r="AT19" s="70"/>
      <c r="AU19" s="69" t="s">
        <v>1171</v>
      </c>
      <c r="AV19" s="70">
        <v>56</v>
      </c>
    </row>
    <row r="20" spans="1:48" ht="30" customHeight="1">
      <c r="A20" s="138" t="s">
        <v>696</v>
      </c>
      <c r="B20" s="138" t="s">
        <v>1127</v>
      </c>
      <c r="C20" s="138" t="s">
        <v>291</v>
      </c>
      <c r="D20" s="68">
        <v>1</v>
      </c>
      <c r="E20" s="16">
        <f>TRUNC('일위대가목록-EF'!E5,0)</f>
        <v>0</v>
      </c>
      <c r="F20" s="16">
        <f t="shared" si="0"/>
        <v>0</v>
      </c>
      <c r="G20" s="16">
        <f>TRUNC('일위대가목록-EF'!F5,0)</f>
        <v>0</v>
      </c>
      <c r="H20" s="16">
        <f t="shared" si="1"/>
        <v>0</v>
      </c>
      <c r="I20" s="16">
        <f>TRUNC('일위대가목록-EF'!G5,0)</f>
        <v>0</v>
      </c>
      <c r="J20" s="16">
        <f t="shared" si="2"/>
        <v>0</v>
      </c>
      <c r="K20" s="16">
        <f t="shared" si="3"/>
        <v>0</v>
      </c>
      <c r="L20" s="16">
        <f t="shared" si="3"/>
        <v>0</v>
      </c>
      <c r="M20" s="138" t="s">
        <v>197</v>
      </c>
      <c r="N20" s="69" t="s">
        <v>1172</v>
      </c>
      <c r="O20" s="69" t="s">
        <v>19</v>
      </c>
      <c r="P20" s="69" t="s">
        <v>19</v>
      </c>
      <c r="Q20" s="69" t="s">
        <v>21</v>
      </c>
      <c r="R20" s="69" t="s">
        <v>186</v>
      </c>
      <c r="S20" s="69" t="s">
        <v>185</v>
      </c>
      <c r="T20" s="69" t="s">
        <v>185</v>
      </c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69" t="s">
        <v>19</v>
      </c>
      <c r="AS20" s="69" t="s">
        <v>19</v>
      </c>
      <c r="AT20" s="70"/>
      <c r="AU20" s="69" t="s">
        <v>1173</v>
      </c>
      <c r="AV20" s="70">
        <v>57</v>
      </c>
    </row>
    <row r="21" spans="1:48" ht="30" customHeight="1">
      <c r="A21" s="138" t="s">
        <v>697</v>
      </c>
      <c r="B21" s="138" t="s">
        <v>786</v>
      </c>
      <c r="C21" s="138" t="s">
        <v>204</v>
      </c>
      <c r="D21" s="68">
        <v>7</v>
      </c>
      <c r="E21" s="16">
        <f>TRUNC('일위대가목록-EF'!E6,0)</f>
        <v>0</v>
      </c>
      <c r="F21" s="16">
        <f t="shared" si="0"/>
        <v>0</v>
      </c>
      <c r="G21" s="16">
        <f>TRUNC('일위대가목록-EF'!F6,0)</f>
        <v>0</v>
      </c>
      <c r="H21" s="16">
        <f t="shared" si="1"/>
        <v>0</v>
      </c>
      <c r="I21" s="16">
        <f>TRUNC('일위대가목록-EF'!G6,0)</f>
        <v>0</v>
      </c>
      <c r="J21" s="16">
        <f t="shared" si="2"/>
        <v>0</v>
      </c>
      <c r="K21" s="16">
        <f t="shared" si="3"/>
        <v>0</v>
      </c>
      <c r="L21" s="16">
        <f t="shared" si="3"/>
        <v>0</v>
      </c>
      <c r="M21" s="138" t="s">
        <v>199</v>
      </c>
      <c r="N21" s="69" t="s">
        <v>1174</v>
      </c>
      <c r="O21" s="69" t="s">
        <v>19</v>
      </c>
      <c r="P21" s="69" t="s">
        <v>19</v>
      </c>
      <c r="Q21" s="69" t="s">
        <v>21</v>
      </c>
      <c r="R21" s="69" t="s">
        <v>186</v>
      </c>
      <c r="S21" s="69" t="s">
        <v>185</v>
      </c>
      <c r="T21" s="69" t="s">
        <v>185</v>
      </c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69" t="s">
        <v>19</v>
      </c>
      <c r="AS21" s="69" t="s">
        <v>19</v>
      </c>
      <c r="AT21" s="70"/>
      <c r="AU21" s="69" t="s">
        <v>1175</v>
      </c>
      <c r="AV21" s="70">
        <v>58</v>
      </c>
    </row>
    <row r="22" spans="1:48" ht="30" customHeight="1">
      <c r="A22" s="138" t="s">
        <v>698</v>
      </c>
      <c r="B22" s="138" t="s">
        <v>243</v>
      </c>
      <c r="C22" s="138" t="s">
        <v>244</v>
      </c>
      <c r="D22" s="68">
        <f>'공량산출근거서-EF'!K16</f>
        <v>1</v>
      </c>
      <c r="E22" s="16">
        <f>TRUNC('단가대비표-EF'!O31,0)</f>
        <v>0</v>
      </c>
      <c r="F22" s="16">
        <f t="shared" si="0"/>
        <v>0</v>
      </c>
      <c r="G22" s="16">
        <f>TRUNC('단가대비표-EF'!P31,0)</f>
        <v>0</v>
      </c>
      <c r="H22" s="16">
        <f t="shared" si="1"/>
        <v>0</v>
      </c>
      <c r="I22" s="16">
        <f>TRUNC('단가대비표-EF'!V31,0)</f>
        <v>0</v>
      </c>
      <c r="J22" s="16">
        <f t="shared" si="2"/>
        <v>0</v>
      </c>
      <c r="K22" s="16">
        <f t="shared" si="3"/>
        <v>0</v>
      </c>
      <c r="L22" s="16">
        <f t="shared" si="3"/>
        <v>0</v>
      </c>
      <c r="M22" s="138" t="s">
        <v>19</v>
      </c>
      <c r="N22" s="69" t="s">
        <v>1176</v>
      </c>
      <c r="O22" s="69" t="s">
        <v>19</v>
      </c>
      <c r="P22" s="69" t="s">
        <v>19</v>
      </c>
      <c r="Q22" s="69" t="s">
        <v>21</v>
      </c>
      <c r="R22" s="69" t="s">
        <v>185</v>
      </c>
      <c r="S22" s="69" t="s">
        <v>185</v>
      </c>
      <c r="T22" s="69" t="s">
        <v>186</v>
      </c>
      <c r="U22" s="70"/>
      <c r="V22" s="70"/>
      <c r="W22" s="70"/>
      <c r="X22" s="70"/>
      <c r="Y22" s="70"/>
      <c r="Z22" s="70">
        <v>3</v>
      </c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69" t="s">
        <v>19</v>
      </c>
      <c r="AS22" s="69" t="s">
        <v>19</v>
      </c>
      <c r="AT22" s="70"/>
      <c r="AU22" s="69" t="s">
        <v>1177</v>
      </c>
      <c r="AV22" s="70">
        <v>83</v>
      </c>
    </row>
    <row r="23" spans="1:48" ht="30" customHeight="1">
      <c r="A23" s="138" t="s">
        <v>246</v>
      </c>
      <c r="B23" s="138" t="s">
        <v>363</v>
      </c>
      <c r="C23" s="138" t="s">
        <v>192</v>
      </c>
      <c r="D23" s="68">
        <v>1</v>
      </c>
      <c r="E23" s="16">
        <f>ROUNDDOWN(SUMIF(Z5:Z23, RIGHTB(N23, 1), H5:H23)*W23, 0)</f>
        <v>0</v>
      </c>
      <c r="F23" s="16">
        <f t="shared" si="0"/>
        <v>0</v>
      </c>
      <c r="G23" s="16">
        <v>0</v>
      </c>
      <c r="H23" s="16">
        <f t="shared" si="1"/>
        <v>0</v>
      </c>
      <c r="I23" s="16">
        <v>0</v>
      </c>
      <c r="J23" s="16">
        <f t="shared" si="2"/>
        <v>0</v>
      </c>
      <c r="K23" s="16">
        <f t="shared" si="3"/>
        <v>0</v>
      </c>
      <c r="L23" s="16">
        <f t="shared" si="3"/>
        <v>0</v>
      </c>
      <c r="M23" s="138" t="s">
        <v>19</v>
      </c>
      <c r="N23" s="69" t="s">
        <v>1178</v>
      </c>
      <c r="O23" s="69" t="s">
        <v>19</v>
      </c>
      <c r="P23" s="69" t="s">
        <v>19</v>
      </c>
      <c r="Q23" s="69" t="s">
        <v>21</v>
      </c>
      <c r="R23" s="69" t="s">
        <v>185</v>
      </c>
      <c r="S23" s="69" t="s">
        <v>185</v>
      </c>
      <c r="T23" s="69" t="s">
        <v>185</v>
      </c>
      <c r="U23" s="70">
        <v>1</v>
      </c>
      <c r="V23" s="70">
        <v>0</v>
      </c>
      <c r="W23" s="70">
        <v>0.03</v>
      </c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69" t="s">
        <v>19</v>
      </c>
      <c r="AS23" s="69" t="s">
        <v>19</v>
      </c>
      <c r="AT23" s="70"/>
      <c r="AU23" s="69" t="s">
        <v>1179</v>
      </c>
      <c r="AV23" s="70">
        <v>100</v>
      </c>
    </row>
    <row r="24" spans="1:48" ht="30" customHeight="1">
      <c r="A24" s="68"/>
      <c r="B24" s="68"/>
      <c r="C24" s="68"/>
      <c r="D24" s="68"/>
      <c r="E24" s="16"/>
      <c r="F24" s="16"/>
      <c r="G24" s="16"/>
      <c r="H24" s="16"/>
      <c r="I24" s="16"/>
      <c r="J24" s="16"/>
      <c r="K24" s="16"/>
      <c r="L24" s="16"/>
      <c r="M24" s="68"/>
      <c r="Q24" s="135" t="s">
        <v>21</v>
      </c>
    </row>
    <row r="25" spans="1:48" ht="30" customHeight="1">
      <c r="A25" s="68"/>
      <c r="B25" s="68"/>
      <c r="C25" s="68"/>
      <c r="D25" s="68"/>
      <c r="E25" s="16"/>
      <c r="F25" s="16"/>
      <c r="G25" s="16"/>
      <c r="H25" s="16"/>
      <c r="I25" s="16"/>
      <c r="J25" s="16"/>
      <c r="K25" s="16"/>
      <c r="L25" s="16"/>
      <c r="M25" s="68"/>
      <c r="Q25" s="135" t="s">
        <v>21</v>
      </c>
    </row>
    <row r="26" spans="1:48" ht="30" customHeight="1">
      <c r="A26" s="68"/>
      <c r="B26" s="68"/>
      <c r="C26" s="68"/>
      <c r="D26" s="68"/>
      <c r="E26" s="16"/>
      <c r="F26" s="16"/>
      <c r="G26" s="16"/>
      <c r="H26" s="16"/>
      <c r="I26" s="16"/>
      <c r="J26" s="16"/>
      <c r="K26" s="16"/>
      <c r="L26" s="16"/>
      <c r="M26" s="68"/>
      <c r="Q26" s="135" t="s">
        <v>21</v>
      </c>
    </row>
    <row r="27" spans="1:48" ht="30" customHeight="1">
      <c r="A27" s="138" t="s">
        <v>25</v>
      </c>
      <c r="B27" s="68"/>
      <c r="C27" s="68"/>
      <c r="D27" s="68"/>
      <c r="E27" s="16"/>
      <c r="F27" s="16">
        <f>SUMIF(Q5:Q26,"0101",F5:F26)</f>
        <v>0</v>
      </c>
      <c r="G27" s="16"/>
      <c r="H27" s="16">
        <f>SUMIF(Q5:Q26,"0101",H5:H26)</f>
        <v>0</v>
      </c>
      <c r="I27" s="16"/>
      <c r="J27" s="16">
        <f>SUMIF(Q5:Q26,"0101",J5:J26)</f>
        <v>0</v>
      </c>
      <c r="K27" s="16"/>
      <c r="L27" s="16">
        <f>SUMIF(Q5:Q26,"0101",L5:L26)</f>
        <v>0</v>
      </c>
      <c r="M27" s="68"/>
      <c r="N27" t="s">
        <v>248</v>
      </c>
    </row>
    <row r="28" spans="1:48" ht="30" customHeight="1">
      <c r="A28" s="138" t="s">
        <v>148</v>
      </c>
      <c r="B28" s="138"/>
      <c r="C28" s="68"/>
      <c r="D28" s="68"/>
      <c r="E28" s="16"/>
      <c r="F28" s="16"/>
      <c r="G28" s="16"/>
      <c r="H28" s="16"/>
      <c r="I28" s="16"/>
      <c r="J28" s="16"/>
      <c r="K28" s="16"/>
      <c r="L28" s="16"/>
      <c r="M28" s="68"/>
      <c r="N28" s="70"/>
      <c r="O28" s="70"/>
      <c r="P28" s="70"/>
      <c r="Q28" s="69" t="s">
        <v>37</v>
      </c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</row>
    <row r="29" spans="1:48" ht="30" customHeight="1">
      <c r="A29" s="138" t="s">
        <v>673</v>
      </c>
      <c r="B29" s="138" t="s">
        <v>674</v>
      </c>
      <c r="C29" s="138" t="s">
        <v>184</v>
      </c>
      <c r="D29" s="68">
        <v>207</v>
      </c>
      <c r="E29" s="16">
        <f>TRUNC('단가대비표-EF'!O19,0)</f>
        <v>0</v>
      </c>
      <c r="F29" s="16">
        <f t="shared" ref="F29:F48" si="4">TRUNC(E29*D29, 0)</f>
        <v>0</v>
      </c>
      <c r="G29" s="16">
        <f>TRUNC('단가대비표-EF'!P19,0)</f>
        <v>0</v>
      </c>
      <c r="H29" s="16">
        <f t="shared" ref="H29:H48" si="5">TRUNC(G29*D29, 0)</f>
        <v>0</v>
      </c>
      <c r="I29" s="16">
        <f>TRUNC('단가대비표-EF'!V19,0)</f>
        <v>0</v>
      </c>
      <c r="J29" s="16">
        <f t="shared" ref="J29:J48" si="6">TRUNC(I29*D29, 0)</f>
        <v>0</v>
      </c>
      <c r="K29" s="16">
        <f t="shared" ref="K29:L48" si="7">TRUNC(E29+G29+I29, 0)</f>
        <v>0</v>
      </c>
      <c r="L29" s="16">
        <f t="shared" si="7"/>
        <v>0</v>
      </c>
      <c r="M29" s="138" t="s">
        <v>19</v>
      </c>
      <c r="N29" s="69" t="s">
        <v>1142</v>
      </c>
      <c r="O29" s="69" t="s">
        <v>19</v>
      </c>
      <c r="P29" s="69" t="s">
        <v>19</v>
      </c>
      <c r="Q29" s="69" t="s">
        <v>37</v>
      </c>
      <c r="R29" s="69" t="s">
        <v>185</v>
      </c>
      <c r="S29" s="69" t="s">
        <v>185</v>
      </c>
      <c r="T29" s="69" t="s">
        <v>186</v>
      </c>
      <c r="U29" s="70"/>
      <c r="V29" s="70"/>
      <c r="W29" s="70"/>
      <c r="X29" s="70">
        <v>1</v>
      </c>
      <c r="Y29" s="70">
        <v>2</v>
      </c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69" t="s">
        <v>19</v>
      </c>
      <c r="AS29" s="69" t="s">
        <v>19</v>
      </c>
      <c r="AT29" s="70"/>
      <c r="AU29" s="69" t="s">
        <v>1180</v>
      </c>
      <c r="AV29" s="70">
        <v>19</v>
      </c>
    </row>
    <row r="30" spans="1:48" ht="30" customHeight="1">
      <c r="A30" s="138" t="s">
        <v>675</v>
      </c>
      <c r="B30" s="138" t="s">
        <v>676</v>
      </c>
      <c r="C30" s="138" t="s">
        <v>192</v>
      </c>
      <c r="D30" s="68">
        <v>1</v>
      </c>
      <c r="E30" s="16">
        <f>ROUNDDOWN(SUMIF(X29:X48, RIGHTB(N30, 1), F29:F48)*W30, 0)</f>
        <v>0</v>
      </c>
      <c r="F30" s="16">
        <f t="shared" si="4"/>
        <v>0</v>
      </c>
      <c r="G30" s="16">
        <v>0</v>
      </c>
      <c r="H30" s="16">
        <f t="shared" si="5"/>
        <v>0</v>
      </c>
      <c r="I30" s="16">
        <v>0</v>
      </c>
      <c r="J30" s="16">
        <f t="shared" si="6"/>
        <v>0</v>
      </c>
      <c r="K30" s="16">
        <f t="shared" si="7"/>
        <v>0</v>
      </c>
      <c r="L30" s="16">
        <f t="shared" si="7"/>
        <v>0</v>
      </c>
      <c r="M30" s="138" t="s">
        <v>19</v>
      </c>
      <c r="N30" s="69" t="s">
        <v>1144</v>
      </c>
      <c r="O30" s="69" t="s">
        <v>19</v>
      </c>
      <c r="P30" s="69" t="s">
        <v>19</v>
      </c>
      <c r="Q30" s="69" t="s">
        <v>37</v>
      </c>
      <c r="R30" s="69" t="s">
        <v>185</v>
      </c>
      <c r="S30" s="69" t="s">
        <v>185</v>
      </c>
      <c r="T30" s="69" t="s">
        <v>185</v>
      </c>
      <c r="U30" s="70">
        <v>0</v>
      </c>
      <c r="V30" s="70">
        <v>0</v>
      </c>
      <c r="W30" s="70">
        <v>0.15</v>
      </c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69" t="s">
        <v>19</v>
      </c>
      <c r="AS30" s="69" t="s">
        <v>19</v>
      </c>
      <c r="AT30" s="70"/>
      <c r="AU30" s="69" t="s">
        <v>1181</v>
      </c>
      <c r="AV30" s="70">
        <v>104</v>
      </c>
    </row>
    <row r="31" spans="1:48" ht="30" customHeight="1">
      <c r="A31" s="138" t="s">
        <v>677</v>
      </c>
      <c r="B31" s="138" t="s">
        <v>678</v>
      </c>
      <c r="C31" s="138" t="s">
        <v>184</v>
      </c>
      <c r="D31" s="68">
        <v>224</v>
      </c>
      <c r="E31" s="16">
        <f>TRUNC('단가대비표-EF'!O7,0)</f>
        <v>0</v>
      </c>
      <c r="F31" s="16">
        <f t="shared" si="4"/>
        <v>0</v>
      </c>
      <c r="G31" s="16">
        <f>TRUNC('단가대비표-EF'!P7,0)</f>
        <v>0</v>
      </c>
      <c r="H31" s="16">
        <f t="shared" si="5"/>
        <v>0</v>
      </c>
      <c r="I31" s="16">
        <f>TRUNC('단가대비표-EF'!V7,0)</f>
        <v>0</v>
      </c>
      <c r="J31" s="16">
        <f t="shared" si="6"/>
        <v>0</v>
      </c>
      <c r="K31" s="16">
        <f t="shared" si="7"/>
        <v>0</v>
      </c>
      <c r="L31" s="16">
        <f t="shared" si="7"/>
        <v>0</v>
      </c>
      <c r="M31" s="138" t="s">
        <v>19</v>
      </c>
      <c r="N31" s="69" t="s">
        <v>1146</v>
      </c>
      <c r="O31" s="69" t="s">
        <v>19</v>
      </c>
      <c r="P31" s="69" t="s">
        <v>19</v>
      </c>
      <c r="Q31" s="69" t="s">
        <v>37</v>
      </c>
      <c r="R31" s="69" t="s">
        <v>185</v>
      </c>
      <c r="S31" s="69" t="s">
        <v>185</v>
      </c>
      <c r="T31" s="69" t="s">
        <v>186</v>
      </c>
      <c r="U31" s="70"/>
      <c r="V31" s="70"/>
      <c r="W31" s="70"/>
      <c r="X31" s="70"/>
      <c r="Y31" s="70">
        <v>2</v>
      </c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69" t="s">
        <v>19</v>
      </c>
      <c r="AS31" s="69" t="s">
        <v>19</v>
      </c>
      <c r="AT31" s="70"/>
      <c r="AU31" s="69" t="s">
        <v>1182</v>
      </c>
      <c r="AV31" s="70">
        <v>20</v>
      </c>
    </row>
    <row r="32" spans="1:48" ht="30" customHeight="1">
      <c r="A32" s="138" t="s">
        <v>677</v>
      </c>
      <c r="B32" s="138" t="s">
        <v>679</v>
      </c>
      <c r="C32" s="138" t="s">
        <v>184</v>
      </c>
      <c r="D32" s="68">
        <v>466</v>
      </c>
      <c r="E32" s="16">
        <f>TRUNC('단가대비표-EF'!O6,0)</f>
        <v>0</v>
      </c>
      <c r="F32" s="16">
        <f t="shared" si="4"/>
        <v>0</v>
      </c>
      <c r="G32" s="16">
        <f>TRUNC('단가대비표-EF'!P6,0)</f>
        <v>0</v>
      </c>
      <c r="H32" s="16">
        <f t="shared" si="5"/>
        <v>0</v>
      </c>
      <c r="I32" s="16">
        <f>TRUNC('단가대비표-EF'!V6,0)</f>
        <v>0</v>
      </c>
      <c r="J32" s="16">
        <f t="shared" si="6"/>
        <v>0</v>
      </c>
      <c r="K32" s="16">
        <f t="shared" si="7"/>
        <v>0</v>
      </c>
      <c r="L32" s="16">
        <f t="shared" si="7"/>
        <v>0</v>
      </c>
      <c r="M32" s="138" t="s">
        <v>19</v>
      </c>
      <c r="N32" s="69" t="s">
        <v>1148</v>
      </c>
      <c r="O32" s="69" t="s">
        <v>19</v>
      </c>
      <c r="P32" s="69" t="s">
        <v>19</v>
      </c>
      <c r="Q32" s="69" t="s">
        <v>37</v>
      </c>
      <c r="R32" s="69" t="s">
        <v>185</v>
      </c>
      <c r="S32" s="69" t="s">
        <v>185</v>
      </c>
      <c r="T32" s="69" t="s">
        <v>186</v>
      </c>
      <c r="U32" s="70"/>
      <c r="V32" s="70"/>
      <c r="W32" s="70"/>
      <c r="X32" s="70"/>
      <c r="Y32" s="70">
        <v>2</v>
      </c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69" t="s">
        <v>19</v>
      </c>
      <c r="AS32" s="69" t="s">
        <v>19</v>
      </c>
      <c r="AT32" s="70"/>
      <c r="AU32" s="69" t="s">
        <v>1183</v>
      </c>
      <c r="AV32" s="70">
        <v>21</v>
      </c>
    </row>
    <row r="33" spans="1:48" ht="30" customHeight="1">
      <c r="A33" s="138" t="s">
        <v>190</v>
      </c>
      <c r="B33" s="138" t="s">
        <v>680</v>
      </c>
      <c r="C33" s="138" t="s">
        <v>192</v>
      </c>
      <c r="D33" s="68">
        <v>1</v>
      </c>
      <c r="E33" s="16">
        <f>ROUNDDOWN(SUMIF(Y29:Y48, RIGHTB(N33, 1), F29:F48)*W33, 0)</f>
        <v>0</v>
      </c>
      <c r="F33" s="16">
        <f t="shared" si="4"/>
        <v>0</v>
      </c>
      <c r="G33" s="16">
        <v>0</v>
      </c>
      <c r="H33" s="16">
        <f t="shared" si="5"/>
        <v>0</v>
      </c>
      <c r="I33" s="16">
        <v>0</v>
      </c>
      <c r="J33" s="16">
        <f t="shared" si="6"/>
        <v>0</v>
      </c>
      <c r="K33" s="16">
        <f t="shared" si="7"/>
        <v>0</v>
      </c>
      <c r="L33" s="16">
        <f t="shared" si="7"/>
        <v>0</v>
      </c>
      <c r="M33" s="138" t="s">
        <v>19</v>
      </c>
      <c r="N33" s="69" t="s">
        <v>1150</v>
      </c>
      <c r="O33" s="69" t="s">
        <v>19</v>
      </c>
      <c r="P33" s="69" t="s">
        <v>19</v>
      </c>
      <c r="Q33" s="69" t="s">
        <v>37</v>
      </c>
      <c r="R33" s="69" t="s">
        <v>185</v>
      </c>
      <c r="S33" s="69" t="s">
        <v>185</v>
      </c>
      <c r="T33" s="69" t="s">
        <v>185</v>
      </c>
      <c r="U33" s="70">
        <v>0</v>
      </c>
      <c r="V33" s="70">
        <v>0</v>
      </c>
      <c r="W33" s="70">
        <v>0.02</v>
      </c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69" t="s">
        <v>19</v>
      </c>
      <c r="AS33" s="69" t="s">
        <v>19</v>
      </c>
      <c r="AT33" s="70"/>
      <c r="AU33" s="69" t="s">
        <v>1184</v>
      </c>
      <c r="AV33" s="70">
        <v>102</v>
      </c>
    </row>
    <row r="34" spans="1:48" ht="30" customHeight="1">
      <c r="A34" s="138" t="s">
        <v>681</v>
      </c>
      <c r="B34" s="138" t="s">
        <v>682</v>
      </c>
      <c r="C34" s="138" t="s">
        <v>204</v>
      </c>
      <c r="D34" s="68">
        <v>21</v>
      </c>
      <c r="E34" s="16">
        <f>TRUNC('단가대비표-EF'!O14,0)</f>
        <v>0</v>
      </c>
      <c r="F34" s="16">
        <f t="shared" si="4"/>
        <v>0</v>
      </c>
      <c r="G34" s="16">
        <f>TRUNC('단가대비표-EF'!P14,0)</f>
        <v>0</v>
      </c>
      <c r="H34" s="16">
        <f t="shared" si="5"/>
        <v>0</v>
      </c>
      <c r="I34" s="16">
        <f>TRUNC('단가대비표-EF'!V14,0)</f>
        <v>0</v>
      </c>
      <c r="J34" s="16">
        <f t="shared" si="6"/>
        <v>0</v>
      </c>
      <c r="K34" s="16">
        <f t="shared" si="7"/>
        <v>0</v>
      </c>
      <c r="L34" s="16">
        <f t="shared" si="7"/>
        <v>0</v>
      </c>
      <c r="M34" s="138" t="s">
        <v>19</v>
      </c>
      <c r="N34" s="69" t="s">
        <v>1152</v>
      </c>
      <c r="O34" s="69" t="s">
        <v>19</v>
      </c>
      <c r="P34" s="69" t="s">
        <v>19</v>
      </c>
      <c r="Q34" s="69" t="s">
        <v>37</v>
      </c>
      <c r="R34" s="69" t="s">
        <v>185</v>
      </c>
      <c r="S34" s="69" t="s">
        <v>185</v>
      </c>
      <c r="T34" s="69" t="s">
        <v>186</v>
      </c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69" t="s">
        <v>19</v>
      </c>
      <c r="AS34" s="69" t="s">
        <v>19</v>
      </c>
      <c r="AT34" s="70"/>
      <c r="AU34" s="69" t="s">
        <v>1185</v>
      </c>
      <c r="AV34" s="70">
        <v>22</v>
      </c>
    </row>
    <row r="35" spans="1:48" ht="30" customHeight="1">
      <c r="A35" s="138" t="s">
        <v>681</v>
      </c>
      <c r="B35" s="138" t="s">
        <v>683</v>
      </c>
      <c r="C35" s="138" t="s">
        <v>204</v>
      </c>
      <c r="D35" s="68">
        <v>21</v>
      </c>
      <c r="E35" s="16">
        <f>TRUNC('단가대비표-EF'!O15,0)</f>
        <v>0</v>
      </c>
      <c r="F35" s="16">
        <f t="shared" si="4"/>
        <v>0</v>
      </c>
      <c r="G35" s="16">
        <f>TRUNC('단가대비표-EF'!P15,0)</f>
        <v>0</v>
      </c>
      <c r="H35" s="16">
        <f t="shared" si="5"/>
        <v>0</v>
      </c>
      <c r="I35" s="16">
        <f>TRUNC('단가대비표-EF'!V15,0)</f>
        <v>0</v>
      </c>
      <c r="J35" s="16">
        <f t="shared" si="6"/>
        <v>0</v>
      </c>
      <c r="K35" s="16">
        <f t="shared" si="7"/>
        <v>0</v>
      </c>
      <c r="L35" s="16">
        <f t="shared" si="7"/>
        <v>0</v>
      </c>
      <c r="M35" s="138" t="s">
        <v>19</v>
      </c>
      <c r="N35" s="69" t="s">
        <v>1154</v>
      </c>
      <c r="O35" s="69" t="s">
        <v>19</v>
      </c>
      <c r="P35" s="69" t="s">
        <v>19</v>
      </c>
      <c r="Q35" s="69" t="s">
        <v>37</v>
      </c>
      <c r="R35" s="69" t="s">
        <v>185</v>
      </c>
      <c r="S35" s="69" t="s">
        <v>185</v>
      </c>
      <c r="T35" s="69" t="s">
        <v>186</v>
      </c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69" t="s">
        <v>19</v>
      </c>
      <c r="AS35" s="69" t="s">
        <v>19</v>
      </c>
      <c r="AT35" s="70"/>
      <c r="AU35" s="69" t="s">
        <v>1186</v>
      </c>
      <c r="AV35" s="70">
        <v>23</v>
      </c>
    </row>
    <row r="36" spans="1:48" ht="30" customHeight="1">
      <c r="A36" s="138" t="s">
        <v>684</v>
      </c>
      <c r="B36" s="138" t="s">
        <v>685</v>
      </c>
      <c r="C36" s="138" t="s">
        <v>204</v>
      </c>
      <c r="D36" s="68">
        <v>13</v>
      </c>
      <c r="E36" s="16">
        <f>TRUNC('단가대비표-EF'!O22,0)</f>
        <v>0</v>
      </c>
      <c r="F36" s="16">
        <f t="shared" si="4"/>
        <v>0</v>
      </c>
      <c r="G36" s="16">
        <f>TRUNC('단가대비표-EF'!P22,0)</f>
        <v>0</v>
      </c>
      <c r="H36" s="16">
        <f t="shared" si="5"/>
        <v>0</v>
      </c>
      <c r="I36" s="16">
        <f>TRUNC('단가대비표-EF'!V22,0)</f>
        <v>0</v>
      </c>
      <c r="J36" s="16">
        <f t="shared" si="6"/>
        <v>0</v>
      </c>
      <c r="K36" s="16">
        <f t="shared" si="7"/>
        <v>0</v>
      </c>
      <c r="L36" s="16">
        <f t="shared" si="7"/>
        <v>0</v>
      </c>
      <c r="M36" s="138" t="s">
        <v>19</v>
      </c>
      <c r="N36" s="69" t="s">
        <v>1156</v>
      </c>
      <c r="O36" s="69" t="s">
        <v>19</v>
      </c>
      <c r="P36" s="69" t="s">
        <v>19</v>
      </c>
      <c r="Q36" s="69" t="s">
        <v>37</v>
      </c>
      <c r="R36" s="69" t="s">
        <v>185</v>
      </c>
      <c r="S36" s="69" t="s">
        <v>185</v>
      </c>
      <c r="T36" s="69" t="s">
        <v>186</v>
      </c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69" t="s">
        <v>19</v>
      </c>
      <c r="AS36" s="69" t="s">
        <v>19</v>
      </c>
      <c r="AT36" s="70"/>
      <c r="AU36" s="69" t="s">
        <v>1187</v>
      </c>
      <c r="AV36" s="70">
        <v>24</v>
      </c>
    </row>
    <row r="37" spans="1:48" ht="30" customHeight="1">
      <c r="A37" s="138" t="s">
        <v>684</v>
      </c>
      <c r="B37" s="138" t="s">
        <v>686</v>
      </c>
      <c r="C37" s="138" t="s">
        <v>204</v>
      </c>
      <c r="D37" s="68">
        <v>1</v>
      </c>
      <c r="E37" s="16">
        <f>TRUNC('단가대비표-EF'!O23,0)</f>
        <v>0</v>
      </c>
      <c r="F37" s="16">
        <f t="shared" si="4"/>
        <v>0</v>
      </c>
      <c r="G37" s="16">
        <f>TRUNC('단가대비표-EF'!P23,0)</f>
        <v>0</v>
      </c>
      <c r="H37" s="16">
        <f t="shared" si="5"/>
        <v>0</v>
      </c>
      <c r="I37" s="16">
        <f>TRUNC('단가대비표-EF'!V23,0)</f>
        <v>0</v>
      </c>
      <c r="J37" s="16">
        <f t="shared" si="6"/>
        <v>0</v>
      </c>
      <c r="K37" s="16">
        <f t="shared" si="7"/>
        <v>0</v>
      </c>
      <c r="L37" s="16">
        <f t="shared" si="7"/>
        <v>0</v>
      </c>
      <c r="M37" s="138" t="s">
        <v>19</v>
      </c>
      <c r="N37" s="69" t="s">
        <v>1158</v>
      </c>
      <c r="O37" s="69" t="s">
        <v>19</v>
      </c>
      <c r="P37" s="69" t="s">
        <v>19</v>
      </c>
      <c r="Q37" s="69" t="s">
        <v>37</v>
      </c>
      <c r="R37" s="69" t="s">
        <v>185</v>
      </c>
      <c r="S37" s="69" t="s">
        <v>185</v>
      </c>
      <c r="T37" s="69" t="s">
        <v>186</v>
      </c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69" t="s">
        <v>19</v>
      </c>
      <c r="AS37" s="69" t="s">
        <v>19</v>
      </c>
      <c r="AT37" s="70"/>
      <c r="AU37" s="69" t="s">
        <v>1188</v>
      </c>
      <c r="AV37" s="70">
        <v>25</v>
      </c>
    </row>
    <row r="38" spans="1:48" ht="30" customHeight="1">
      <c r="A38" s="138" t="s">
        <v>687</v>
      </c>
      <c r="B38" s="138" t="s">
        <v>688</v>
      </c>
      <c r="C38" s="138" t="s">
        <v>204</v>
      </c>
      <c r="D38" s="68">
        <v>2</v>
      </c>
      <c r="E38" s="16">
        <f>TRUNC('단가대비표-EF'!O24,0)</f>
        <v>0</v>
      </c>
      <c r="F38" s="16">
        <f t="shared" si="4"/>
        <v>0</v>
      </c>
      <c r="G38" s="16">
        <f>TRUNC('단가대비표-EF'!P24,0)</f>
        <v>0</v>
      </c>
      <c r="H38" s="16">
        <f t="shared" si="5"/>
        <v>0</v>
      </c>
      <c r="I38" s="16">
        <f>TRUNC('단가대비표-EF'!V24,0)</f>
        <v>0</v>
      </c>
      <c r="J38" s="16">
        <f t="shared" si="6"/>
        <v>0</v>
      </c>
      <c r="K38" s="16">
        <f t="shared" si="7"/>
        <v>0</v>
      </c>
      <c r="L38" s="16">
        <f t="shared" si="7"/>
        <v>0</v>
      </c>
      <c r="M38" s="138" t="s">
        <v>19</v>
      </c>
      <c r="N38" s="69" t="s">
        <v>1160</v>
      </c>
      <c r="O38" s="69" t="s">
        <v>19</v>
      </c>
      <c r="P38" s="69" t="s">
        <v>19</v>
      </c>
      <c r="Q38" s="69" t="s">
        <v>37</v>
      </c>
      <c r="R38" s="69" t="s">
        <v>185</v>
      </c>
      <c r="S38" s="69" t="s">
        <v>185</v>
      </c>
      <c r="T38" s="69" t="s">
        <v>186</v>
      </c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69" t="s">
        <v>19</v>
      </c>
      <c r="AS38" s="69" t="s">
        <v>19</v>
      </c>
      <c r="AT38" s="70"/>
      <c r="AU38" s="69" t="s">
        <v>1189</v>
      </c>
      <c r="AV38" s="70">
        <v>26</v>
      </c>
    </row>
    <row r="39" spans="1:48" ht="30" customHeight="1">
      <c r="A39" s="138" t="s">
        <v>1126</v>
      </c>
      <c r="B39" s="138" t="s">
        <v>689</v>
      </c>
      <c r="C39" s="138" t="s">
        <v>204</v>
      </c>
      <c r="D39" s="68">
        <v>1</v>
      </c>
      <c r="E39" s="16">
        <f>TRUNC('단가대비표-EF'!O20,0)</f>
        <v>0</v>
      </c>
      <c r="F39" s="16">
        <f t="shared" si="4"/>
        <v>0</v>
      </c>
      <c r="G39" s="16">
        <f>TRUNC('단가대비표-EF'!P20,0)</f>
        <v>0</v>
      </c>
      <c r="H39" s="16">
        <f t="shared" si="5"/>
        <v>0</v>
      </c>
      <c r="I39" s="16">
        <f>TRUNC('단가대비표-EF'!V20,0)</f>
        <v>0</v>
      </c>
      <c r="J39" s="16">
        <f t="shared" si="6"/>
        <v>0</v>
      </c>
      <c r="K39" s="16">
        <f t="shared" si="7"/>
        <v>0</v>
      </c>
      <c r="L39" s="16">
        <f t="shared" si="7"/>
        <v>0</v>
      </c>
      <c r="M39" s="138" t="s">
        <v>19</v>
      </c>
      <c r="N39" s="69" t="s">
        <v>1162</v>
      </c>
      <c r="O39" s="69" t="s">
        <v>19</v>
      </c>
      <c r="P39" s="69" t="s">
        <v>19</v>
      </c>
      <c r="Q39" s="69" t="s">
        <v>37</v>
      </c>
      <c r="R39" s="69" t="s">
        <v>185</v>
      </c>
      <c r="S39" s="69" t="s">
        <v>185</v>
      </c>
      <c r="T39" s="69" t="s">
        <v>186</v>
      </c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69" t="s">
        <v>19</v>
      </c>
      <c r="AS39" s="69" t="s">
        <v>19</v>
      </c>
      <c r="AT39" s="70"/>
      <c r="AU39" s="69" t="s">
        <v>1190</v>
      </c>
      <c r="AV39" s="70">
        <v>59</v>
      </c>
    </row>
    <row r="40" spans="1:48" ht="30" customHeight="1">
      <c r="A40" s="138" t="s">
        <v>699</v>
      </c>
      <c r="B40" s="138" t="s">
        <v>700</v>
      </c>
      <c r="C40" s="138" t="s">
        <v>204</v>
      </c>
      <c r="D40" s="68">
        <v>1</v>
      </c>
      <c r="E40" s="16">
        <f>TRUNC('단가대비표-EF'!O10,0)</f>
        <v>0</v>
      </c>
      <c r="F40" s="16">
        <f t="shared" si="4"/>
        <v>0</v>
      </c>
      <c r="G40" s="16">
        <f>TRUNC('단가대비표-EF'!P10,0)</f>
        <v>0</v>
      </c>
      <c r="H40" s="16">
        <f t="shared" si="5"/>
        <v>0</v>
      </c>
      <c r="I40" s="16">
        <f>TRUNC('단가대비표-EF'!V10,0)</f>
        <v>0</v>
      </c>
      <c r="J40" s="16">
        <f t="shared" si="6"/>
        <v>0</v>
      </c>
      <c r="K40" s="16">
        <f t="shared" si="7"/>
        <v>0</v>
      </c>
      <c r="L40" s="16">
        <f t="shared" si="7"/>
        <v>0</v>
      </c>
      <c r="M40" s="138" t="s">
        <v>19</v>
      </c>
      <c r="N40" s="69" t="s">
        <v>1191</v>
      </c>
      <c r="O40" s="69" t="s">
        <v>19</v>
      </c>
      <c r="P40" s="69" t="s">
        <v>19</v>
      </c>
      <c r="Q40" s="69" t="s">
        <v>37</v>
      </c>
      <c r="R40" s="69" t="s">
        <v>185</v>
      </c>
      <c r="S40" s="69" t="s">
        <v>185</v>
      </c>
      <c r="T40" s="69" t="s">
        <v>186</v>
      </c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O40" s="70"/>
      <c r="AP40" s="70"/>
      <c r="AQ40" s="70"/>
      <c r="AR40" s="69" t="s">
        <v>19</v>
      </c>
      <c r="AS40" s="69" t="s">
        <v>19</v>
      </c>
      <c r="AT40" s="70"/>
      <c r="AU40" s="69" t="s">
        <v>1192</v>
      </c>
      <c r="AV40" s="70">
        <v>60</v>
      </c>
    </row>
    <row r="41" spans="1:48" ht="30" customHeight="1">
      <c r="A41" s="138" t="s">
        <v>690</v>
      </c>
      <c r="B41" s="138" t="s">
        <v>691</v>
      </c>
      <c r="C41" s="138" t="s">
        <v>204</v>
      </c>
      <c r="D41" s="68">
        <v>1</v>
      </c>
      <c r="E41" s="16">
        <f>TRUNC('단가대비표-EF'!O11,0)</f>
        <v>0</v>
      </c>
      <c r="F41" s="16">
        <f t="shared" si="4"/>
        <v>0</v>
      </c>
      <c r="G41" s="16">
        <f>TRUNC('단가대비표-EF'!P11,0)</f>
        <v>0</v>
      </c>
      <c r="H41" s="16">
        <f t="shared" si="5"/>
        <v>0</v>
      </c>
      <c r="I41" s="16">
        <f>TRUNC('단가대비표-EF'!V11,0)</f>
        <v>0</v>
      </c>
      <c r="J41" s="16">
        <f t="shared" si="6"/>
        <v>0</v>
      </c>
      <c r="K41" s="16">
        <f t="shared" si="7"/>
        <v>0</v>
      </c>
      <c r="L41" s="16">
        <f t="shared" si="7"/>
        <v>0</v>
      </c>
      <c r="M41" s="138" t="s">
        <v>19</v>
      </c>
      <c r="N41" s="69" t="s">
        <v>1164</v>
      </c>
      <c r="O41" s="69" t="s">
        <v>19</v>
      </c>
      <c r="P41" s="69" t="s">
        <v>19</v>
      </c>
      <c r="Q41" s="69" t="s">
        <v>37</v>
      </c>
      <c r="R41" s="69" t="s">
        <v>185</v>
      </c>
      <c r="S41" s="69" t="s">
        <v>185</v>
      </c>
      <c r="T41" s="69" t="s">
        <v>186</v>
      </c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69" t="s">
        <v>19</v>
      </c>
      <c r="AS41" s="69" t="s">
        <v>19</v>
      </c>
      <c r="AT41" s="70"/>
      <c r="AU41" s="69" t="s">
        <v>1193</v>
      </c>
      <c r="AV41" s="70">
        <v>61</v>
      </c>
    </row>
    <row r="42" spans="1:48" ht="30" customHeight="1">
      <c r="A42" s="138" t="s">
        <v>690</v>
      </c>
      <c r="B42" s="138" t="s">
        <v>692</v>
      </c>
      <c r="C42" s="138" t="s">
        <v>204</v>
      </c>
      <c r="D42" s="68">
        <v>1</v>
      </c>
      <c r="E42" s="16">
        <f>TRUNC('단가대비표-EF'!O12,0)</f>
        <v>0</v>
      </c>
      <c r="F42" s="16">
        <f t="shared" si="4"/>
        <v>0</v>
      </c>
      <c r="G42" s="16">
        <f>TRUNC('단가대비표-EF'!P12,0)</f>
        <v>0</v>
      </c>
      <c r="H42" s="16">
        <f t="shared" si="5"/>
        <v>0</v>
      </c>
      <c r="I42" s="16">
        <f>TRUNC('단가대비표-EF'!V12,0)</f>
        <v>0</v>
      </c>
      <c r="J42" s="16">
        <f t="shared" si="6"/>
        <v>0</v>
      </c>
      <c r="K42" s="16">
        <f t="shared" si="7"/>
        <v>0</v>
      </c>
      <c r="L42" s="16">
        <f t="shared" si="7"/>
        <v>0</v>
      </c>
      <c r="M42" s="138" t="s">
        <v>19</v>
      </c>
      <c r="N42" s="69" t="s">
        <v>1166</v>
      </c>
      <c r="O42" s="69" t="s">
        <v>19</v>
      </c>
      <c r="P42" s="69" t="s">
        <v>19</v>
      </c>
      <c r="Q42" s="69" t="s">
        <v>37</v>
      </c>
      <c r="R42" s="69" t="s">
        <v>185</v>
      </c>
      <c r="S42" s="69" t="s">
        <v>185</v>
      </c>
      <c r="T42" s="69" t="s">
        <v>186</v>
      </c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69" t="s">
        <v>19</v>
      </c>
      <c r="AS42" s="69" t="s">
        <v>19</v>
      </c>
      <c r="AT42" s="70"/>
      <c r="AU42" s="69" t="s">
        <v>1194</v>
      </c>
      <c r="AV42" s="70">
        <v>62</v>
      </c>
    </row>
    <row r="43" spans="1:48" ht="30" customHeight="1">
      <c r="A43" s="138" t="s">
        <v>701</v>
      </c>
      <c r="B43" s="138" t="s">
        <v>702</v>
      </c>
      <c r="C43" s="138" t="s">
        <v>291</v>
      </c>
      <c r="D43" s="68">
        <v>1</v>
      </c>
      <c r="E43" s="16">
        <f>TRUNC('단가대비표-EF'!O28,0)</f>
        <v>0</v>
      </c>
      <c r="F43" s="16">
        <f t="shared" si="4"/>
        <v>0</v>
      </c>
      <c r="G43" s="16">
        <f>TRUNC('단가대비표-EF'!P28,0)</f>
        <v>0</v>
      </c>
      <c r="H43" s="16">
        <f t="shared" si="5"/>
        <v>0</v>
      </c>
      <c r="I43" s="16">
        <f>TRUNC('단가대비표-EF'!V28,0)</f>
        <v>0</v>
      </c>
      <c r="J43" s="16">
        <f t="shared" si="6"/>
        <v>0</v>
      </c>
      <c r="K43" s="16">
        <f t="shared" si="7"/>
        <v>0</v>
      </c>
      <c r="L43" s="16">
        <f t="shared" si="7"/>
        <v>0</v>
      </c>
      <c r="M43" s="138" t="s">
        <v>19</v>
      </c>
      <c r="N43" s="69" t="s">
        <v>1195</v>
      </c>
      <c r="O43" s="69" t="s">
        <v>19</v>
      </c>
      <c r="P43" s="69" t="s">
        <v>19</v>
      </c>
      <c r="Q43" s="69" t="s">
        <v>37</v>
      </c>
      <c r="R43" s="69" t="s">
        <v>185</v>
      </c>
      <c r="S43" s="69" t="s">
        <v>185</v>
      </c>
      <c r="T43" s="69" t="s">
        <v>186</v>
      </c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69" t="s">
        <v>19</v>
      </c>
      <c r="AS43" s="69" t="s">
        <v>19</v>
      </c>
      <c r="AT43" s="70"/>
      <c r="AU43" s="69" t="s">
        <v>1196</v>
      </c>
      <c r="AV43" s="70">
        <v>63</v>
      </c>
    </row>
    <row r="44" spans="1:48" ht="30" customHeight="1">
      <c r="A44" s="138" t="s">
        <v>695</v>
      </c>
      <c r="B44" s="138" t="s">
        <v>19</v>
      </c>
      <c r="C44" s="138" t="s">
        <v>291</v>
      </c>
      <c r="D44" s="68">
        <v>11</v>
      </c>
      <c r="E44" s="16">
        <f>TRUNC('일위대가목록-EF'!E4,0)</f>
        <v>0</v>
      </c>
      <c r="F44" s="16">
        <f t="shared" si="4"/>
        <v>0</v>
      </c>
      <c r="G44" s="16">
        <f>TRUNC('일위대가목록-EF'!F4,0)</f>
        <v>0</v>
      </c>
      <c r="H44" s="16">
        <f t="shared" si="5"/>
        <v>0</v>
      </c>
      <c r="I44" s="16">
        <f>TRUNC('일위대가목록-EF'!G4,0)</f>
        <v>0</v>
      </c>
      <c r="J44" s="16">
        <f t="shared" si="6"/>
        <v>0</v>
      </c>
      <c r="K44" s="16">
        <f t="shared" si="7"/>
        <v>0</v>
      </c>
      <c r="L44" s="16">
        <f t="shared" si="7"/>
        <v>0</v>
      </c>
      <c r="M44" s="138" t="s">
        <v>195</v>
      </c>
      <c r="N44" s="69" t="s">
        <v>1170</v>
      </c>
      <c r="O44" s="69" t="s">
        <v>19</v>
      </c>
      <c r="P44" s="69" t="s">
        <v>19</v>
      </c>
      <c r="Q44" s="69" t="s">
        <v>37</v>
      </c>
      <c r="R44" s="69" t="s">
        <v>186</v>
      </c>
      <c r="S44" s="69" t="s">
        <v>185</v>
      </c>
      <c r="T44" s="69" t="s">
        <v>185</v>
      </c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69" t="s">
        <v>19</v>
      </c>
      <c r="AS44" s="69" t="s">
        <v>19</v>
      </c>
      <c r="AT44" s="70"/>
      <c r="AU44" s="69" t="s">
        <v>1197</v>
      </c>
      <c r="AV44" s="70">
        <v>64</v>
      </c>
    </row>
    <row r="45" spans="1:48" ht="30" customHeight="1">
      <c r="A45" s="138" t="s">
        <v>696</v>
      </c>
      <c r="B45" s="138" t="s">
        <v>1127</v>
      </c>
      <c r="C45" s="138" t="s">
        <v>291</v>
      </c>
      <c r="D45" s="68">
        <v>1</v>
      </c>
      <c r="E45" s="16">
        <f>TRUNC('일위대가목록-EF'!E5,0)</f>
        <v>0</v>
      </c>
      <c r="F45" s="16">
        <f t="shared" si="4"/>
        <v>0</v>
      </c>
      <c r="G45" s="16">
        <f>TRUNC('일위대가목록-EF'!F5,0)</f>
        <v>0</v>
      </c>
      <c r="H45" s="16">
        <f t="shared" si="5"/>
        <v>0</v>
      </c>
      <c r="I45" s="16">
        <f>TRUNC('일위대가목록-EF'!G5,0)</f>
        <v>0</v>
      </c>
      <c r="J45" s="16">
        <f t="shared" si="6"/>
        <v>0</v>
      </c>
      <c r="K45" s="16">
        <f t="shared" si="7"/>
        <v>0</v>
      </c>
      <c r="L45" s="16">
        <f t="shared" si="7"/>
        <v>0</v>
      </c>
      <c r="M45" s="138" t="s">
        <v>197</v>
      </c>
      <c r="N45" s="69" t="s">
        <v>1172</v>
      </c>
      <c r="O45" s="69" t="s">
        <v>19</v>
      </c>
      <c r="P45" s="69" t="s">
        <v>19</v>
      </c>
      <c r="Q45" s="69" t="s">
        <v>37</v>
      </c>
      <c r="R45" s="69" t="s">
        <v>186</v>
      </c>
      <c r="S45" s="69" t="s">
        <v>185</v>
      </c>
      <c r="T45" s="69" t="s">
        <v>185</v>
      </c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69" t="s">
        <v>19</v>
      </c>
      <c r="AS45" s="69" t="s">
        <v>19</v>
      </c>
      <c r="AT45" s="70"/>
      <c r="AU45" s="69" t="s">
        <v>1198</v>
      </c>
      <c r="AV45" s="70">
        <v>65</v>
      </c>
    </row>
    <row r="46" spans="1:48" ht="30" customHeight="1">
      <c r="A46" s="138" t="s">
        <v>697</v>
      </c>
      <c r="B46" s="138" t="s">
        <v>786</v>
      </c>
      <c r="C46" s="138" t="s">
        <v>204</v>
      </c>
      <c r="D46" s="68">
        <v>5</v>
      </c>
      <c r="E46" s="16">
        <f>TRUNC('일위대가목록-EF'!E6,0)</f>
        <v>0</v>
      </c>
      <c r="F46" s="16">
        <f t="shared" si="4"/>
        <v>0</v>
      </c>
      <c r="G46" s="16">
        <f>TRUNC('일위대가목록-EF'!F6,0)</f>
        <v>0</v>
      </c>
      <c r="H46" s="16">
        <f t="shared" si="5"/>
        <v>0</v>
      </c>
      <c r="I46" s="16">
        <f>TRUNC('일위대가목록-EF'!G6,0)</f>
        <v>0</v>
      </c>
      <c r="J46" s="16">
        <f t="shared" si="6"/>
        <v>0</v>
      </c>
      <c r="K46" s="16">
        <f t="shared" si="7"/>
        <v>0</v>
      </c>
      <c r="L46" s="16">
        <f t="shared" si="7"/>
        <v>0</v>
      </c>
      <c r="M46" s="138" t="s">
        <v>199</v>
      </c>
      <c r="N46" s="69" t="s">
        <v>1174</v>
      </c>
      <c r="O46" s="69" t="s">
        <v>19</v>
      </c>
      <c r="P46" s="69" t="s">
        <v>19</v>
      </c>
      <c r="Q46" s="69" t="s">
        <v>37</v>
      </c>
      <c r="R46" s="69" t="s">
        <v>186</v>
      </c>
      <c r="S46" s="69" t="s">
        <v>185</v>
      </c>
      <c r="T46" s="69" t="s">
        <v>185</v>
      </c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69" t="s">
        <v>19</v>
      </c>
      <c r="AS46" s="69" t="s">
        <v>19</v>
      </c>
      <c r="AT46" s="70"/>
      <c r="AU46" s="69" t="s">
        <v>1199</v>
      </c>
      <c r="AV46" s="70">
        <v>66</v>
      </c>
    </row>
    <row r="47" spans="1:48" ht="30" customHeight="1">
      <c r="A47" s="138" t="s">
        <v>698</v>
      </c>
      <c r="B47" s="138" t="s">
        <v>243</v>
      </c>
      <c r="C47" s="138" t="s">
        <v>244</v>
      </c>
      <c r="D47" s="68">
        <f>'공량산출근거서-EF'!K30</f>
        <v>1</v>
      </c>
      <c r="E47" s="16">
        <f>TRUNC('단가대비표-EF'!O31,0)</f>
        <v>0</v>
      </c>
      <c r="F47" s="16">
        <f t="shared" si="4"/>
        <v>0</v>
      </c>
      <c r="G47" s="16">
        <f>TRUNC('단가대비표-EF'!P31,0)</f>
        <v>0</v>
      </c>
      <c r="H47" s="16">
        <f t="shared" si="5"/>
        <v>0</v>
      </c>
      <c r="I47" s="16">
        <f>TRUNC('단가대비표-EF'!V31,0)</f>
        <v>0</v>
      </c>
      <c r="J47" s="16">
        <f t="shared" si="6"/>
        <v>0</v>
      </c>
      <c r="K47" s="16">
        <f t="shared" si="7"/>
        <v>0</v>
      </c>
      <c r="L47" s="16">
        <f t="shared" si="7"/>
        <v>0</v>
      </c>
      <c r="M47" s="138" t="s">
        <v>19</v>
      </c>
      <c r="N47" s="69" t="s">
        <v>1176</v>
      </c>
      <c r="O47" s="69" t="s">
        <v>19</v>
      </c>
      <c r="P47" s="69" t="s">
        <v>19</v>
      </c>
      <c r="Q47" s="69" t="s">
        <v>37</v>
      </c>
      <c r="R47" s="69" t="s">
        <v>185</v>
      </c>
      <c r="S47" s="69" t="s">
        <v>185</v>
      </c>
      <c r="T47" s="69" t="s">
        <v>186</v>
      </c>
      <c r="U47" s="70"/>
      <c r="V47" s="70"/>
      <c r="W47" s="70"/>
      <c r="X47" s="70"/>
      <c r="Y47" s="70"/>
      <c r="Z47" s="70">
        <v>3</v>
      </c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69" t="s">
        <v>19</v>
      </c>
      <c r="AS47" s="69" t="s">
        <v>19</v>
      </c>
      <c r="AT47" s="70"/>
      <c r="AU47" s="69" t="s">
        <v>1200</v>
      </c>
      <c r="AV47" s="70">
        <v>84</v>
      </c>
    </row>
    <row r="48" spans="1:48" ht="30" customHeight="1">
      <c r="A48" s="138" t="s">
        <v>246</v>
      </c>
      <c r="B48" s="138" t="s">
        <v>363</v>
      </c>
      <c r="C48" s="138" t="s">
        <v>192</v>
      </c>
      <c r="D48" s="68">
        <v>1</v>
      </c>
      <c r="E48" s="16">
        <f>ROUNDDOWN(SUMIF(Z29:Z48, RIGHTB(N48, 1), H29:H48)*W48, 0)</f>
        <v>0</v>
      </c>
      <c r="F48" s="16">
        <f t="shared" si="4"/>
        <v>0</v>
      </c>
      <c r="G48" s="16">
        <v>0</v>
      </c>
      <c r="H48" s="16">
        <f t="shared" si="5"/>
        <v>0</v>
      </c>
      <c r="I48" s="16">
        <v>0</v>
      </c>
      <c r="J48" s="16">
        <f t="shared" si="6"/>
        <v>0</v>
      </c>
      <c r="K48" s="16">
        <f t="shared" si="7"/>
        <v>0</v>
      </c>
      <c r="L48" s="16">
        <f t="shared" si="7"/>
        <v>0</v>
      </c>
      <c r="M48" s="138" t="s">
        <v>19</v>
      </c>
      <c r="N48" s="69" t="s">
        <v>1178</v>
      </c>
      <c r="O48" s="69" t="s">
        <v>19</v>
      </c>
      <c r="P48" s="69" t="s">
        <v>19</v>
      </c>
      <c r="Q48" s="69" t="s">
        <v>37</v>
      </c>
      <c r="R48" s="69" t="s">
        <v>185</v>
      </c>
      <c r="S48" s="69" t="s">
        <v>185</v>
      </c>
      <c r="T48" s="69" t="s">
        <v>185</v>
      </c>
      <c r="U48" s="70">
        <v>1</v>
      </c>
      <c r="V48" s="70">
        <v>0</v>
      </c>
      <c r="W48" s="70">
        <v>0.03</v>
      </c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69" t="s">
        <v>19</v>
      </c>
      <c r="AS48" s="69" t="s">
        <v>19</v>
      </c>
      <c r="AT48" s="70"/>
      <c r="AU48" s="69" t="s">
        <v>1201</v>
      </c>
      <c r="AV48" s="70">
        <v>103</v>
      </c>
    </row>
    <row r="49" spans="1:48" ht="30" customHeight="1">
      <c r="A49" s="68"/>
      <c r="B49" s="68"/>
      <c r="C49" s="68"/>
      <c r="D49" s="68"/>
      <c r="E49" s="16"/>
      <c r="F49" s="16"/>
      <c r="G49" s="16"/>
      <c r="H49" s="16"/>
      <c r="I49" s="16"/>
      <c r="J49" s="16"/>
      <c r="K49" s="16"/>
      <c r="L49" s="16"/>
      <c r="M49" s="68"/>
      <c r="Q49" s="135" t="s">
        <v>37</v>
      </c>
    </row>
    <row r="50" spans="1:48" ht="30" customHeight="1">
      <c r="A50" s="68"/>
      <c r="B50" s="68"/>
      <c r="C50" s="68"/>
      <c r="D50" s="68"/>
      <c r="E50" s="16"/>
      <c r="F50" s="16"/>
      <c r="G50" s="16"/>
      <c r="H50" s="16"/>
      <c r="I50" s="16"/>
      <c r="J50" s="16"/>
      <c r="K50" s="16"/>
      <c r="L50" s="16"/>
      <c r="M50" s="68"/>
      <c r="Q50" s="135" t="s">
        <v>37</v>
      </c>
    </row>
    <row r="51" spans="1:48" ht="30" customHeight="1">
      <c r="A51" s="138" t="s">
        <v>25</v>
      </c>
      <c r="B51" s="68"/>
      <c r="C51" s="68"/>
      <c r="D51" s="68"/>
      <c r="E51" s="16"/>
      <c r="F51" s="16">
        <f>SUMIF(Q29:Q50,"0102",F29:F50)</f>
        <v>0</v>
      </c>
      <c r="G51" s="16"/>
      <c r="H51" s="16">
        <f>SUMIF(Q29:Q50,"0102",H29:H50)</f>
        <v>0</v>
      </c>
      <c r="I51" s="16"/>
      <c r="J51" s="16">
        <f>SUMIF(Q29:Q50,"0102",J29:J50)</f>
        <v>0</v>
      </c>
      <c r="K51" s="16"/>
      <c r="L51" s="16">
        <f>SUMIF(Q29:Q50,"0102",L29:L50)</f>
        <v>0</v>
      </c>
      <c r="M51" s="68"/>
      <c r="N51" t="s">
        <v>248</v>
      </c>
    </row>
    <row r="52" spans="1:48" ht="30" customHeight="1">
      <c r="A52" s="138" t="s">
        <v>149</v>
      </c>
      <c r="B52" s="138"/>
      <c r="C52" s="68"/>
      <c r="D52" s="68"/>
      <c r="E52" s="16"/>
      <c r="F52" s="16"/>
      <c r="G52" s="16"/>
      <c r="H52" s="16"/>
      <c r="I52" s="16"/>
      <c r="J52" s="16"/>
      <c r="K52" s="16"/>
      <c r="L52" s="16"/>
      <c r="M52" s="68"/>
      <c r="N52" s="70"/>
      <c r="O52" s="70"/>
      <c r="P52" s="70"/>
      <c r="Q52" s="69" t="s">
        <v>150</v>
      </c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</row>
    <row r="53" spans="1:48" ht="30" customHeight="1">
      <c r="A53" s="138" t="s">
        <v>703</v>
      </c>
      <c r="B53" s="138" t="s">
        <v>704</v>
      </c>
      <c r="C53" s="138" t="s">
        <v>184</v>
      </c>
      <c r="D53" s="68">
        <v>27</v>
      </c>
      <c r="E53" s="16">
        <f>TRUNC('단가대비표-EF'!O18,0)</f>
        <v>0</v>
      </c>
      <c r="F53" s="16">
        <f t="shared" ref="F53:F87" si="8">TRUNC(E53*D53, 0)</f>
        <v>0</v>
      </c>
      <c r="G53" s="16">
        <f>TRUNC('단가대비표-EF'!P18,0)</f>
        <v>0</v>
      </c>
      <c r="H53" s="16">
        <f t="shared" ref="H53:H87" si="9">TRUNC(G53*D53, 0)</f>
        <v>0</v>
      </c>
      <c r="I53" s="16">
        <f>TRUNC('단가대비표-EF'!V18,0)</f>
        <v>0</v>
      </c>
      <c r="J53" s="16">
        <f t="shared" ref="J53:J87" si="10">TRUNC(I53*D53, 0)</f>
        <v>0</v>
      </c>
      <c r="K53" s="16">
        <f t="shared" ref="K53:L87" si="11">TRUNC(E53+G53+I53, 0)</f>
        <v>0</v>
      </c>
      <c r="L53" s="16">
        <f t="shared" si="11"/>
        <v>0</v>
      </c>
      <c r="M53" s="138" t="s">
        <v>19</v>
      </c>
      <c r="N53" s="69" t="s">
        <v>1202</v>
      </c>
      <c r="O53" s="69" t="s">
        <v>19</v>
      </c>
      <c r="P53" s="69" t="s">
        <v>19</v>
      </c>
      <c r="Q53" s="69" t="s">
        <v>150</v>
      </c>
      <c r="R53" s="69" t="s">
        <v>185</v>
      </c>
      <c r="S53" s="69" t="s">
        <v>185</v>
      </c>
      <c r="T53" s="69" t="s">
        <v>186</v>
      </c>
      <c r="U53" s="70"/>
      <c r="V53" s="70"/>
      <c r="W53" s="70"/>
      <c r="X53" s="70">
        <v>1</v>
      </c>
      <c r="Y53" s="70">
        <v>2</v>
      </c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69" t="s">
        <v>19</v>
      </c>
      <c r="AS53" s="69" t="s">
        <v>19</v>
      </c>
      <c r="AT53" s="70"/>
      <c r="AU53" s="69" t="s">
        <v>1203</v>
      </c>
      <c r="AV53" s="70">
        <v>38</v>
      </c>
    </row>
    <row r="54" spans="1:48" ht="30" customHeight="1">
      <c r="A54" s="138" t="s">
        <v>703</v>
      </c>
      <c r="B54" s="138" t="s">
        <v>705</v>
      </c>
      <c r="C54" s="138" t="s">
        <v>184</v>
      </c>
      <c r="D54" s="68">
        <v>27</v>
      </c>
      <c r="E54" s="16">
        <f>TRUNC('단가대비표-EF'!O17,0)</f>
        <v>0</v>
      </c>
      <c r="F54" s="16">
        <f t="shared" si="8"/>
        <v>0</v>
      </c>
      <c r="G54" s="16">
        <f>TRUNC('단가대비표-EF'!P17,0)</f>
        <v>0</v>
      </c>
      <c r="H54" s="16">
        <f t="shared" si="9"/>
        <v>0</v>
      </c>
      <c r="I54" s="16">
        <f>TRUNC('단가대비표-EF'!V17,0)</f>
        <v>0</v>
      </c>
      <c r="J54" s="16">
        <f t="shared" si="10"/>
        <v>0</v>
      </c>
      <c r="K54" s="16">
        <f t="shared" si="11"/>
        <v>0</v>
      </c>
      <c r="L54" s="16">
        <f t="shared" si="11"/>
        <v>0</v>
      </c>
      <c r="M54" s="138" t="s">
        <v>19</v>
      </c>
      <c r="N54" s="69" t="s">
        <v>1204</v>
      </c>
      <c r="O54" s="69" t="s">
        <v>19</v>
      </c>
      <c r="P54" s="69" t="s">
        <v>19</v>
      </c>
      <c r="Q54" s="69" t="s">
        <v>150</v>
      </c>
      <c r="R54" s="69" t="s">
        <v>185</v>
      </c>
      <c r="S54" s="69" t="s">
        <v>185</v>
      </c>
      <c r="T54" s="69" t="s">
        <v>186</v>
      </c>
      <c r="U54" s="70"/>
      <c r="V54" s="70"/>
      <c r="W54" s="70"/>
      <c r="X54" s="70">
        <v>1</v>
      </c>
      <c r="Y54" s="70">
        <v>2</v>
      </c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69" t="s">
        <v>19</v>
      </c>
      <c r="AS54" s="69" t="s">
        <v>19</v>
      </c>
      <c r="AT54" s="70"/>
      <c r="AU54" s="69" t="s">
        <v>1205</v>
      </c>
      <c r="AV54" s="70">
        <v>39</v>
      </c>
    </row>
    <row r="55" spans="1:48" ht="30" customHeight="1">
      <c r="A55" s="138" t="s">
        <v>673</v>
      </c>
      <c r="B55" s="138" t="s">
        <v>674</v>
      </c>
      <c r="C55" s="138" t="s">
        <v>184</v>
      </c>
      <c r="D55" s="68">
        <v>188</v>
      </c>
      <c r="E55" s="16">
        <f>TRUNC('단가대비표-EF'!O19,0)</f>
        <v>0</v>
      </c>
      <c r="F55" s="16">
        <f t="shared" si="8"/>
        <v>0</v>
      </c>
      <c r="G55" s="16">
        <f>TRUNC('단가대비표-EF'!P19,0)</f>
        <v>0</v>
      </c>
      <c r="H55" s="16">
        <f t="shared" si="9"/>
        <v>0</v>
      </c>
      <c r="I55" s="16">
        <f>TRUNC('단가대비표-EF'!V19,0)</f>
        <v>0</v>
      </c>
      <c r="J55" s="16">
        <f t="shared" si="10"/>
        <v>0</v>
      </c>
      <c r="K55" s="16">
        <f t="shared" si="11"/>
        <v>0</v>
      </c>
      <c r="L55" s="16">
        <f t="shared" si="11"/>
        <v>0</v>
      </c>
      <c r="M55" s="138" t="s">
        <v>19</v>
      </c>
      <c r="N55" s="69" t="s">
        <v>1142</v>
      </c>
      <c r="O55" s="69" t="s">
        <v>19</v>
      </c>
      <c r="P55" s="69" t="s">
        <v>19</v>
      </c>
      <c r="Q55" s="69" t="s">
        <v>150</v>
      </c>
      <c r="R55" s="69" t="s">
        <v>185</v>
      </c>
      <c r="S55" s="69" t="s">
        <v>185</v>
      </c>
      <c r="T55" s="69" t="s">
        <v>186</v>
      </c>
      <c r="U55" s="70"/>
      <c r="V55" s="70"/>
      <c r="W55" s="70"/>
      <c r="X55" s="70">
        <v>1</v>
      </c>
      <c r="Y55" s="70">
        <v>2</v>
      </c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69" t="s">
        <v>19</v>
      </c>
      <c r="AS55" s="69" t="s">
        <v>19</v>
      </c>
      <c r="AT55" s="70"/>
      <c r="AU55" s="69" t="s">
        <v>1206</v>
      </c>
      <c r="AV55" s="70">
        <v>40</v>
      </c>
    </row>
    <row r="56" spans="1:48" ht="30" customHeight="1">
      <c r="A56" s="138" t="s">
        <v>675</v>
      </c>
      <c r="B56" s="138" t="s">
        <v>676</v>
      </c>
      <c r="C56" s="138" t="s">
        <v>192</v>
      </c>
      <c r="D56" s="68">
        <v>1</v>
      </c>
      <c r="E56" s="16">
        <f>ROUNDDOWN(SUMIF(X53:X87, RIGHTB(N56, 1), F53:F87)*W56, 0)</f>
        <v>0</v>
      </c>
      <c r="F56" s="16">
        <f t="shared" si="8"/>
        <v>0</v>
      </c>
      <c r="G56" s="16">
        <v>0</v>
      </c>
      <c r="H56" s="16">
        <f t="shared" si="9"/>
        <v>0</v>
      </c>
      <c r="I56" s="16">
        <v>0</v>
      </c>
      <c r="J56" s="16">
        <f t="shared" si="10"/>
        <v>0</v>
      </c>
      <c r="K56" s="16">
        <f t="shared" si="11"/>
        <v>0</v>
      </c>
      <c r="L56" s="16">
        <f t="shared" si="11"/>
        <v>0</v>
      </c>
      <c r="M56" s="138" t="s">
        <v>19</v>
      </c>
      <c r="N56" s="69" t="s">
        <v>1144</v>
      </c>
      <c r="O56" s="69" t="s">
        <v>19</v>
      </c>
      <c r="P56" s="69" t="s">
        <v>19</v>
      </c>
      <c r="Q56" s="69" t="s">
        <v>150</v>
      </c>
      <c r="R56" s="69" t="s">
        <v>185</v>
      </c>
      <c r="S56" s="69" t="s">
        <v>185</v>
      </c>
      <c r="T56" s="69" t="s">
        <v>185</v>
      </c>
      <c r="U56" s="70">
        <v>0</v>
      </c>
      <c r="V56" s="70">
        <v>0</v>
      </c>
      <c r="W56" s="70">
        <v>0.15</v>
      </c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  <c r="AO56" s="70"/>
      <c r="AP56" s="70"/>
      <c r="AQ56" s="70"/>
      <c r="AR56" s="69" t="s">
        <v>19</v>
      </c>
      <c r="AS56" s="69" t="s">
        <v>19</v>
      </c>
      <c r="AT56" s="70"/>
      <c r="AU56" s="69" t="s">
        <v>1207</v>
      </c>
      <c r="AV56" s="70">
        <v>107</v>
      </c>
    </row>
    <row r="57" spans="1:48" ht="30" customHeight="1">
      <c r="A57" s="138" t="s">
        <v>706</v>
      </c>
      <c r="B57" s="138" t="s">
        <v>707</v>
      </c>
      <c r="C57" s="138" t="s">
        <v>184</v>
      </c>
      <c r="D57" s="68">
        <v>26</v>
      </c>
      <c r="E57" s="16">
        <f>TRUNC('단가대비표-EF'!O5,0)</f>
        <v>0</v>
      </c>
      <c r="F57" s="16">
        <f t="shared" si="8"/>
        <v>0</v>
      </c>
      <c r="G57" s="16">
        <f>TRUNC('단가대비표-EF'!P5,0)</f>
        <v>0</v>
      </c>
      <c r="H57" s="16">
        <f t="shared" si="9"/>
        <v>0</v>
      </c>
      <c r="I57" s="16">
        <f>TRUNC('단가대비표-EF'!V5,0)</f>
        <v>0</v>
      </c>
      <c r="J57" s="16">
        <f t="shared" si="10"/>
        <v>0</v>
      </c>
      <c r="K57" s="16">
        <f t="shared" si="11"/>
        <v>0</v>
      </c>
      <c r="L57" s="16">
        <f t="shared" si="11"/>
        <v>0</v>
      </c>
      <c r="M57" s="138" t="s">
        <v>19</v>
      </c>
      <c r="N57" s="69" t="s">
        <v>1208</v>
      </c>
      <c r="O57" s="69" t="s">
        <v>19</v>
      </c>
      <c r="P57" s="69" t="s">
        <v>19</v>
      </c>
      <c r="Q57" s="69" t="s">
        <v>150</v>
      </c>
      <c r="R57" s="69" t="s">
        <v>185</v>
      </c>
      <c r="S57" s="69" t="s">
        <v>185</v>
      </c>
      <c r="T57" s="69" t="s">
        <v>186</v>
      </c>
      <c r="U57" s="70"/>
      <c r="V57" s="70"/>
      <c r="W57" s="70"/>
      <c r="X57" s="70"/>
      <c r="Y57" s="70">
        <v>2</v>
      </c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69" t="s">
        <v>19</v>
      </c>
      <c r="AS57" s="69" t="s">
        <v>19</v>
      </c>
      <c r="AT57" s="70"/>
      <c r="AU57" s="69" t="s">
        <v>1209</v>
      </c>
      <c r="AV57" s="70">
        <v>96</v>
      </c>
    </row>
    <row r="58" spans="1:48" ht="30" customHeight="1">
      <c r="A58" s="138" t="s">
        <v>677</v>
      </c>
      <c r="B58" s="138" t="s">
        <v>678</v>
      </c>
      <c r="C58" s="138" t="s">
        <v>184</v>
      </c>
      <c r="D58" s="68">
        <v>452</v>
      </c>
      <c r="E58" s="16">
        <f>TRUNC('단가대비표-EF'!O7,0)</f>
        <v>0</v>
      </c>
      <c r="F58" s="16">
        <f t="shared" si="8"/>
        <v>0</v>
      </c>
      <c r="G58" s="16">
        <f>TRUNC('단가대비표-EF'!P7,0)</f>
        <v>0</v>
      </c>
      <c r="H58" s="16">
        <f t="shared" si="9"/>
        <v>0</v>
      </c>
      <c r="I58" s="16">
        <f>TRUNC('단가대비표-EF'!V7,0)</f>
        <v>0</v>
      </c>
      <c r="J58" s="16">
        <f t="shared" si="10"/>
        <v>0</v>
      </c>
      <c r="K58" s="16">
        <f t="shared" si="11"/>
        <v>0</v>
      </c>
      <c r="L58" s="16">
        <f t="shared" si="11"/>
        <v>0</v>
      </c>
      <c r="M58" s="138" t="s">
        <v>19</v>
      </c>
      <c r="N58" s="69" t="s">
        <v>1146</v>
      </c>
      <c r="O58" s="69" t="s">
        <v>19</v>
      </c>
      <c r="P58" s="69" t="s">
        <v>19</v>
      </c>
      <c r="Q58" s="69" t="s">
        <v>150</v>
      </c>
      <c r="R58" s="69" t="s">
        <v>185</v>
      </c>
      <c r="S58" s="69" t="s">
        <v>185</v>
      </c>
      <c r="T58" s="69" t="s">
        <v>186</v>
      </c>
      <c r="U58" s="70"/>
      <c r="V58" s="70"/>
      <c r="W58" s="70"/>
      <c r="X58" s="70"/>
      <c r="Y58" s="70">
        <v>2</v>
      </c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69" t="s">
        <v>19</v>
      </c>
      <c r="AS58" s="69" t="s">
        <v>19</v>
      </c>
      <c r="AT58" s="70"/>
      <c r="AU58" s="69" t="s">
        <v>1210</v>
      </c>
      <c r="AV58" s="70">
        <v>42</v>
      </c>
    </row>
    <row r="59" spans="1:48" ht="30" customHeight="1">
      <c r="A59" s="138" t="s">
        <v>677</v>
      </c>
      <c r="B59" s="138" t="s">
        <v>679</v>
      </c>
      <c r="C59" s="138" t="s">
        <v>184</v>
      </c>
      <c r="D59" s="68">
        <v>346</v>
      </c>
      <c r="E59" s="16">
        <f>TRUNC('단가대비표-EF'!O6,0)</f>
        <v>0</v>
      </c>
      <c r="F59" s="16">
        <f t="shared" si="8"/>
        <v>0</v>
      </c>
      <c r="G59" s="16">
        <f>TRUNC('단가대비표-EF'!P6,0)</f>
        <v>0</v>
      </c>
      <c r="H59" s="16">
        <f t="shared" si="9"/>
        <v>0</v>
      </c>
      <c r="I59" s="16">
        <f>TRUNC('단가대비표-EF'!V6,0)</f>
        <v>0</v>
      </c>
      <c r="J59" s="16">
        <f t="shared" si="10"/>
        <v>0</v>
      </c>
      <c r="K59" s="16">
        <f t="shared" si="11"/>
        <v>0</v>
      </c>
      <c r="L59" s="16">
        <f t="shared" si="11"/>
        <v>0</v>
      </c>
      <c r="M59" s="138" t="s">
        <v>19</v>
      </c>
      <c r="N59" s="69" t="s">
        <v>1148</v>
      </c>
      <c r="O59" s="69" t="s">
        <v>19</v>
      </c>
      <c r="P59" s="69" t="s">
        <v>19</v>
      </c>
      <c r="Q59" s="69" t="s">
        <v>150</v>
      </c>
      <c r="R59" s="69" t="s">
        <v>185</v>
      </c>
      <c r="S59" s="69" t="s">
        <v>185</v>
      </c>
      <c r="T59" s="69" t="s">
        <v>186</v>
      </c>
      <c r="U59" s="70"/>
      <c r="V59" s="70"/>
      <c r="W59" s="70"/>
      <c r="X59" s="70"/>
      <c r="Y59" s="70">
        <v>2</v>
      </c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  <c r="AO59" s="70"/>
      <c r="AP59" s="70"/>
      <c r="AQ59" s="70"/>
      <c r="AR59" s="69" t="s">
        <v>19</v>
      </c>
      <c r="AS59" s="69" t="s">
        <v>19</v>
      </c>
      <c r="AT59" s="70"/>
      <c r="AU59" s="69" t="s">
        <v>1211</v>
      </c>
      <c r="AV59" s="70">
        <v>43</v>
      </c>
    </row>
    <row r="60" spans="1:48" ht="30" customHeight="1">
      <c r="A60" s="138" t="s">
        <v>190</v>
      </c>
      <c r="B60" s="138" t="s">
        <v>680</v>
      </c>
      <c r="C60" s="138" t="s">
        <v>192</v>
      </c>
      <c r="D60" s="68">
        <v>1</v>
      </c>
      <c r="E60" s="16">
        <f>ROUNDDOWN(SUMIF(Y53:Y87, RIGHTB(N60, 1), F53:F87)*W60, 0)</f>
        <v>0</v>
      </c>
      <c r="F60" s="16">
        <f t="shared" si="8"/>
        <v>0</v>
      </c>
      <c r="G60" s="16">
        <v>0</v>
      </c>
      <c r="H60" s="16">
        <f t="shared" si="9"/>
        <v>0</v>
      </c>
      <c r="I60" s="16">
        <v>0</v>
      </c>
      <c r="J60" s="16">
        <f t="shared" si="10"/>
        <v>0</v>
      </c>
      <c r="K60" s="16">
        <f t="shared" si="11"/>
        <v>0</v>
      </c>
      <c r="L60" s="16">
        <f t="shared" si="11"/>
        <v>0</v>
      </c>
      <c r="M60" s="138" t="s">
        <v>19</v>
      </c>
      <c r="N60" s="69" t="s">
        <v>1150</v>
      </c>
      <c r="O60" s="69" t="s">
        <v>19</v>
      </c>
      <c r="P60" s="69" t="s">
        <v>19</v>
      </c>
      <c r="Q60" s="69" t="s">
        <v>150</v>
      </c>
      <c r="R60" s="69" t="s">
        <v>185</v>
      </c>
      <c r="S60" s="69" t="s">
        <v>185</v>
      </c>
      <c r="T60" s="69" t="s">
        <v>185</v>
      </c>
      <c r="U60" s="70">
        <v>0</v>
      </c>
      <c r="V60" s="70">
        <v>0</v>
      </c>
      <c r="W60" s="70">
        <v>0.02</v>
      </c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O60" s="70"/>
      <c r="AP60" s="70"/>
      <c r="AQ60" s="70"/>
      <c r="AR60" s="69" t="s">
        <v>19</v>
      </c>
      <c r="AS60" s="69" t="s">
        <v>19</v>
      </c>
      <c r="AT60" s="70"/>
      <c r="AU60" s="69" t="s">
        <v>1212</v>
      </c>
      <c r="AV60" s="70">
        <v>105</v>
      </c>
    </row>
    <row r="61" spans="1:48" ht="30" customHeight="1">
      <c r="A61" s="138" t="s">
        <v>681</v>
      </c>
      <c r="B61" s="138" t="s">
        <v>682</v>
      </c>
      <c r="C61" s="138" t="s">
        <v>204</v>
      </c>
      <c r="D61" s="68">
        <v>20</v>
      </c>
      <c r="E61" s="16">
        <f>TRUNC('단가대비표-EF'!O14,0)</f>
        <v>0</v>
      </c>
      <c r="F61" s="16">
        <f t="shared" si="8"/>
        <v>0</v>
      </c>
      <c r="G61" s="16">
        <f>TRUNC('단가대비표-EF'!P14,0)</f>
        <v>0</v>
      </c>
      <c r="H61" s="16">
        <f t="shared" si="9"/>
        <v>0</v>
      </c>
      <c r="I61" s="16">
        <f>TRUNC('단가대비표-EF'!V14,0)</f>
        <v>0</v>
      </c>
      <c r="J61" s="16">
        <f t="shared" si="10"/>
        <v>0</v>
      </c>
      <c r="K61" s="16">
        <f t="shared" si="11"/>
        <v>0</v>
      </c>
      <c r="L61" s="16">
        <f t="shared" si="11"/>
        <v>0</v>
      </c>
      <c r="M61" s="138" t="s">
        <v>19</v>
      </c>
      <c r="N61" s="69" t="s">
        <v>1152</v>
      </c>
      <c r="O61" s="69" t="s">
        <v>19</v>
      </c>
      <c r="P61" s="69" t="s">
        <v>19</v>
      </c>
      <c r="Q61" s="69" t="s">
        <v>150</v>
      </c>
      <c r="R61" s="69" t="s">
        <v>185</v>
      </c>
      <c r="S61" s="69" t="s">
        <v>185</v>
      </c>
      <c r="T61" s="69" t="s">
        <v>186</v>
      </c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  <c r="AO61" s="70"/>
      <c r="AP61" s="70"/>
      <c r="AQ61" s="70"/>
      <c r="AR61" s="69" t="s">
        <v>19</v>
      </c>
      <c r="AS61" s="69" t="s">
        <v>19</v>
      </c>
      <c r="AT61" s="70"/>
      <c r="AU61" s="69" t="s">
        <v>1213</v>
      </c>
      <c r="AV61" s="70">
        <v>44</v>
      </c>
    </row>
    <row r="62" spans="1:48" ht="30" customHeight="1">
      <c r="A62" s="138" t="s">
        <v>681</v>
      </c>
      <c r="B62" s="138" t="s">
        <v>683</v>
      </c>
      <c r="C62" s="138" t="s">
        <v>204</v>
      </c>
      <c r="D62" s="68">
        <v>20</v>
      </c>
      <c r="E62" s="16">
        <f>TRUNC('단가대비표-EF'!O15,0)</f>
        <v>0</v>
      </c>
      <c r="F62" s="16">
        <f t="shared" si="8"/>
        <v>0</v>
      </c>
      <c r="G62" s="16">
        <f>TRUNC('단가대비표-EF'!P15,0)</f>
        <v>0</v>
      </c>
      <c r="H62" s="16">
        <f t="shared" si="9"/>
        <v>0</v>
      </c>
      <c r="I62" s="16">
        <f>TRUNC('단가대비표-EF'!V15,0)</f>
        <v>0</v>
      </c>
      <c r="J62" s="16">
        <f t="shared" si="10"/>
        <v>0</v>
      </c>
      <c r="K62" s="16">
        <f t="shared" si="11"/>
        <v>0</v>
      </c>
      <c r="L62" s="16">
        <f t="shared" si="11"/>
        <v>0</v>
      </c>
      <c r="M62" s="138" t="s">
        <v>19</v>
      </c>
      <c r="N62" s="69" t="s">
        <v>1154</v>
      </c>
      <c r="O62" s="69" t="s">
        <v>19</v>
      </c>
      <c r="P62" s="69" t="s">
        <v>19</v>
      </c>
      <c r="Q62" s="69" t="s">
        <v>150</v>
      </c>
      <c r="R62" s="69" t="s">
        <v>185</v>
      </c>
      <c r="S62" s="69" t="s">
        <v>185</v>
      </c>
      <c r="T62" s="69" t="s">
        <v>186</v>
      </c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  <c r="AO62" s="70"/>
      <c r="AP62" s="70"/>
      <c r="AQ62" s="70"/>
      <c r="AR62" s="69" t="s">
        <v>19</v>
      </c>
      <c r="AS62" s="69" t="s">
        <v>19</v>
      </c>
      <c r="AT62" s="70"/>
      <c r="AU62" s="69" t="s">
        <v>1214</v>
      </c>
      <c r="AV62" s="70">
        <v>45</v>
      </c>
    </row>
    <row r="63" spans="1:48" ht="30" customHeight="1">
      <c r="A63" s="138" t="s">
        <v>708</v>
      </c>
      <c r="B63" s="138" t="s">
        <v>709</v>
      </c>
      <c r="C63" s="138" t="s">
        <v>204</v>
      </c>
      <c r="D63" s="68">
        <v>1</v>
      </c>
      <c r="E63" s="16">
        <f>TRUNC('일위대가목록-EF'!E7,0)</f>
        <v>0</v>
      </c>
      <c r="F63" s="16">
        <f t="shared" si="8"/>
        <v>0</v>
      </c>
      <c r="G63" s="16">
        <f>TRUNC('일위대가목록-EF'!F7,0)</f>
        <v>0</v>
      </c>
      <c r="H63" s="16">
        <f t="shared" si="9"/>
        <v>0</v>
      </c>
      <c r="I63" s="16">
        <f>TRUNC('일위대가목록-EF'!G7,0)</f>
        <v>0</v>
      </c>
      <c r="J63" s="16">
        <f t="shared" si="10"/>
        <v>0</v>
      </c>
      <c r="K63" s="16">
        <f t="shared" si="11"/>
        <v>0</v>
      </c>
      <c r="L63" s="16">
        <f t="shared" si="11"/>
        <v>0</v>
      </c>
      <c r="M63" s="138" t="s">
        <v>201</v>
      </c>
      <c r="N63" s="69" t="s">
        <v>1215</v>
      </c>
      <c r="O63" s="69" t="s">
        <v>19</v>
      </c>
      <c r="P63" s="69" t="s">
        <v>19</v>
      </c>
      <c r="Q63" s="69" t="s">
        <v>150</v>
      </c>
      <c r="R63" s="69" t="s">
        <v>186</v>
      </c>
      <c r="S63" s="69" t="s">
        <v>185</v>
      </c>
      <c r="T63" s="69" t="s">
        <v>185</v>
      </c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  <c r="AO63" s="70"/>
      <c r="AP63" s="70"/>
      <c r="AQ63" s="70"/>
      <c r="AR63" s="69" t="s">
        <v>19</v>
      </c>
      <c r="AS63" s="69" t="s">
        <v>19</v>
      </c>
      <c r="AT63" s="70"/>
      <c r="AU63" s="69" t="s">
        <v>1216</v>
      </c>
      <c r="AV63" s="70">
        <v>46</v>
      </c>
    </row>
    <row r="64" spans="1:48" ht="30" customHeight="1">
      <c r="A64" s="138" t="s">
        <v>710</v>
      </c>
      <c r="B64" s="138" t="s">
        <v>711</v>
      </c>
      <c r="C64" s="138" t="s">
        <v>712</v>
      </c>
      <c r="D64" s="68">
        <v>1</v>
      </c>
      <c r="E64" s="16">
        <f>TRUNC('단가대비표-EF'!O21,0)</f>
        <v>0</v>
      </c>
      <c r="F64" s="16">
        <f t="shared" si="8"/>
        <v>0</v>
      </c>
      <c r="G64" s="16">
        <f>TRUNC('단가대비표-EF'!P21,0)</f>
        <v>0</v>
      </c>
      <c r="H64" s="16">
        <f t="shared" si="9"/>
        <v>0</v>
      </c>
      <c r="I64" s="16">
        <f>TRUNC('단가대비표-EF'!V21,0)</f>
        <v>0</v>
      </c>
      <c r="J64" s="16">
        <f t="shared" si="10"/>
        <v>0</v>
      </c>
      <c r="K64" s="16">
        <f t="shared" si="11"/>
        <v>0</v>
      </c>
      <c r="L64" s="16">
        <f t="shared" si="11"/>
        <v>0</v>
      </c>
      <c r="M64" s="138" t="s">
        <v>19</v>
      </c>
      <c r="N64" s="69" t="s">
        <v>1217</v>
      </c>
      <c r="O64" s="69" t="s">
        <v>19</v>
      </c>
      <c r="P64" s="69" t="s">
        <v>19</v>
      </c>
      <c r="Q64" s="69" t="s">
        <v>150</v>
      </c>
      <c r="R64" s="69" t="s">
        <v>185</v>
      </c>
      <c r="S64" s="69" t="s">
        <v>185</v>
      </c>
      <c r="T64" s="69" t="s">
        <v>186</v>
      </c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70"/>
      <c r="AR64" s="69" t="s">
        <v>19</v>
      </c>
      <c r="AS64" s="69" t="s">
        <v>19</v>
      </c>
      <c r="AT64" s="70"/>
      <c r="AU64" s="69" t="s">
        <v>1218</v>
      </c>
      <c r="AV64" s="70">
        <v>47</v>
      </c>
    </row>
    <row r="65" spans="1:48" ht="30" customHeight="1">
      <c r="A65" s="138" t="s">
        <v>713</v>
      </c>
      <c r="B65" s="138" t="s">
        <v>714</v>
      </c>
      <c r="C65" s="138" t="s">
        <v>192</v>
      </c>
      <c r="D65" s="68">
        <v>1</v>
      </c>
      <c r="E65" s="16">
        <f>TRUNC('단가대비표-EF'!O29,0)</f>
        <v>0</v>
      </c>
      <c r="F65" s="16">
        <f t="shared" si="8"/>
        <v>0</v>
      </c>
      <c r="G65" s="16">
        <f>TRUNC('단가대비표-EF'!P29,0)</f>
        <v>0</v>
      </c>
      <c r="H65" s="16">
        <f t="shared" si="9"/>
        <v>0</v>
      </c>
      <c r="I65" s="16">
        <f>TRUNC('단가대비표-EF'!V29,0)</f>
        <v>0</v>
      </c>
      <c r="J65" s="16">
        <f t="shared" si="10"/>
        <v>0</v>
      </c>
      <c r="K65" s="16">
        <f t="shared" si="11"/>
        <v>0</v>
      </c>
      <c r="L65" s="16">
        <f t="shared" si="11"/>
        <v>0</v>
      </c>
      <c r="M65" s="138" t="s">
        <v>19</v>
      </c>
      <c r="N65" s="69" t="s">
        <v>1219</v>
      </c>
      <c r="O65" s="69" t="s">
        <v>19</v>
      </c>
      <c r="P65" s="69" t="s">
        <v>19</v>
      </c>
      <c r="Q65" s="69" t="s">
        <v>150</v>
      </c>
      <c r="R65" s="69" t="s">
        <v>185</v>
      </c>
      <c r="S65" s="69" t="s">
        <v>185</v>
      </c>
      <c r="T65" s="69" t="s">
        <v>186</v>
      </c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  <c r="AO65" s="70"/>
      <c r="AP65" s="70"/>
      <c r="AQ65" s="70"/>
      <c r="AR65" s="69" t="s">
        <v>19</v>
      </c>
      <c r="AS65" s="69" t="s">
        <v>19</v>
      </c>
      <c r="AT65" s="70"/>
      <c r="AU65" s="69" t="s">
        <v>1220</v>
      </c>
      <c r="AV65" s="70">
        <v>48</v>
      </c>
    </row>
    <row r="66" spans="1:48" ht="30" customHeight="1">
      <c r="A66" s="138" t="s">
        <v>684</v>
      </c>
      <c r="B66" s="138" t="s">
        <v>685</v>
      </c>
      <c r="C66" s="138" t="s">
        <v>204</v>
      </c>
      <c r="D66" s="68">
        <v>8</v>
      </c>
      <c r="E66" s="16">
        <f>TRUNC('단가대비표-EF'!O22,0)</f>
        <v>0</v>
      </c>
      <c r="F66" s="16">
        <f t="shared" si="8"/>
        <v>0</v>
      </c>
      <c r="G66" s="16">
        <f>TRUNC('단가대비표-EF'!P22,0)</f>
        <v>0</v>
      </c>
      <c r="H66" s="16">
        <f t="shared" si="9"/>
        <v>0</v>
      </c>
      <c r="I66" s="16">
        <f>TRUNC('단가대비표-EF'!V22,0)</f>
        <v>0</v>
      </c>
      <c r="J66" s="16">
        <f t="shared" si="10"/>
        <v>0</v>
      </c>
      <c r="K66" s="16">
        <f t="shared" si="11"/>
        <v>0</v>
      </c>
      <c r="L66" s="16">
        <f t="shared" si="11"/>
        <v>0</v>
      </c>
      <c r="M66" s="138" t="s">
        <v>19</v>
      </c>
      <c r="N66" s="69" t="s">
        <v>1156</v>
      </c>
      <c r="O66" s="69" t="s">
        <v>19</v>
      </c>
      <c r="P66" s="69" t="s">
        <v>19</v>
      </c>
      <c r="Q66" s="69" t="s">
        <v>150</v>
      </c>
      <c r="R66" s="69" t="s">
        <v>185</v>
      </c>
      <c r="S66" s="69" t="s">
        <v>185</v>
      </c>
      <c r="T66" s="69" t="s">
        <v>186</v>
      </c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  <c r="AK66" s="70"/>
      <c r="AL66" s="70"/>
      <c r="AM66" s="70"/>
      <c r="AN66" s="70"/>
      <c r="AO66" s="70"/>
      <c r="AP66" s="70"/>
      <c r="AQ66" s="70"/>
      <c r="AR66" s="69" t="s">
        <v>19</v>
      </c>
      <c r="AS66" s="69" t="s">
        <v>19</v>
      </c>
      <c r="AT66" s="70"/>
      <c r="AU66" s="69" t="s">
        <v>1221</v>
      </c>
      <c r="AV66" s="70">
        <v>49</v>
      </c>
    </row>
    <row r="67" spans="1:48" ht="30" customHeight="1">
      <c r="A67" s="138" t="s">
        <v>684</v>
      </c>
      <c r="B67" s="138" t="s">
        <v>686</v>
      </c>
      <c r="C67" s="138" t="s">
        <v>204</v>
      </c>
      <c r="D67" s="68">
        <v>1</v>
      </c>
      <c r="E67" s="16">
        <f>TRUNC('단가대비표-EF'!O23,0)</f>
        <v>0</v>
      </c>
      <c r="F67" s="16">
        <f t="shared" si="8"/>
        <v>0</v>
      </c>
      <c r="G67" s="16">
        <f>TRUNC('단가대비표-EF'!P23,0)</f>
        <v>0</v>
      </c>
      <c r="H67" s="16">
        <f t="shared" si="9"/>
        <v>0</v>
      </c>
      <c r="I67" s="16">
        <f>TRUNC('단가대비표-EF'!V23,0)</f>
        <v>0</v>
      </c>
      <c r="J67" s="16">
        <f t="shared" si="10"/>
        <v>0</v>
      </c>
      <c r="K67" s="16">
        <f t="shared" si="11"/>
        <v>0</v>
      </c>
      <c r="L67" s="16">
        <f t="shared" si="11"/>
        <v>0</v>
      </c>
      <c r="M67" s="138" t="s">
        <v>19</v>
      </c>
      <c r="N67" s="69" t="s">
        <v>1158</v>
      </c>
      <c r="O67" s="69" t="s">
        <v>19</v>
      </c>
      <c r="P67" s="69" t="s">
        <v>19</v>
      </c>
      <c r="Q67" s="69" t="s">
        <v>150</v>
      </c>
      <c r="R67" s="69" t="s">
        <v>185</v>
      </c>
      <c r="S67" s="69" t="s">
        <v>185</v>
      </c>
      <c r="T67" s="69" t="s">
        <v>186</v>
      </c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  <c r="AO67" s="70"/>
      <c r="AP67" s="70"/>
      <c r="AQ67" s="70"/>
      <c r="AR67" s="69" t="s">
        <v>19</v>
      </c>
      <c r="AS67" s="69" t="s">
        <v>19</v>
      </c>
      <c r="AT67" s="70"/>
      <c r="AU67" s="69" t="s">
        <v>1222</v>
      </c>
      <c r="AV67" s="70">
        <v>50</v>
      </c>
    </row>
    <row r="68" spans="1:48" ht="30" customHeight="1">
      <c r="A68" s="138" t="s">
        <v>1126</v>
      </c>
      <c r="B68" s="138" t="s">
        <v>689</v>
      </c>
      <c r="C68" s="138" t="s">
        <v>204</v>
      </c>
      <c r="D68" s="68">
        <v>1</v>
      </c>
      <c r="E68" s="16">
        <f>TRUNC('단가대비표-EF'!O20,0)</f>
        <v>0</v>
      </c>
      <c r="F68" s="16">
        <f t="shared" si="8"/>
        <v>0</v>
      </c>
      <c r="G68" s="16">
        <f>TRUNC('단가대비표-EF'!P20,0)</f>
        <v>0</v>
      </c>
      <c r="H68" s="16">
        <f t="shared" si="9"/>
        <v>0</v>
      </c>
      <c r="I68" s="16">
        <f>TRUNC('단가대비표-EF'!V20,0)</f>
        <v>0</v>
      </c>
      <c r="J68" s="16">
        <f t="shared" si="10"/>
        <v>0</v>
      </c>
      <c r="K68" s="16">
        <f t="shared" si="11"/>
        <v>0</v>
      </c>
      <c r="L68" s="16">
        <f t="shared" si="11"/>
        <v>0</v>
      </c>
      <c r="M68" s="138" t="s">
        <v>19</v>
      </c>
      <c r="N68" s="69" t="s">
        <v>1162</v>
      </c>
      <c r="O68" s="69" t="s">
        <v>19</v>
      </c>
      <c r="P68" s="69" t="s">
        <v>19</v>
      </c>
      <c r="Q68" s="69" t="s">
        <v>150</v>
      </c>
      <c r="R68" s="69" t="s">
        <v>185</v>
      </c>
      <c r="S68" s="69" t="s">
        <v>185</v>
      </c>
      <c r="T68" s="69" t="s">
        <v>186</v>
      </c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  <c r="AG68" s="70"/>
      <c r="AH68" s="70"/>
      <c r="AI68" s="70"/>
      <c r="AJ68" s="70"/>
      <c r="AK68" s="70"/>
      <c r="AL68" s="70"/>
      <c r="AM68" s="70"/>
      <c r="AN68" s="70"/>
      <c r="AO68" s="70"/>
      <c r="AP68" s="70"/>
      <c r="AQ68" s="70"/>
      <c r="AR68" s="69" t="s">
        <v>19</v>
      </c>
      <c r="AS68" s="69" t="s">
        <v>19</v>
      </c>
      <c r="AT68" s="70"/>
      <c r="AU68" s="69" t="s">
        <v>1223</v>
      </c>
      <c r="AV68" s="70">
        <v>67</v>
      </c>
    </row>
    <row r="69" spans="1:48" ht="30" customHeight="1">
      <c r="A69" s="138" t="s">
        <v>687</v>
      </c>
      <c r="B69" s="138" t="s">
        <v>688</v>
      </c>
      <c r="C69" s="138" t="s">
        <v>204</v>
      </c>
      <c r="D69" s="68">
        <v>2</v>
      </c>
      <c r="E69" s="16">
        <f>TRUNC('단가대비표-EF'!O24,0)</f>
        <v>0</v>
      </c>
      <c r="F69" s="16">
        <f t="shared" si="8"/>
        <v>0</v>
      </c>
      <c r="G69" s="16">
        <f>TRUNC('단가대비표-EF'!P24,0)</f>
        <v>0</v>
      </c>
      <c r="H69" s="16">
        <f t="shared" si="9"/>
        <v>0</v>
      </c>
      <c r="I69" s="16">
        <f>TRUNC('단가대비표-EF'!V24,0)</f>
        <v>0</v>
      </c>
      <c r="J69" s="16">
        <f t="shared" si="10"/>
        <v>0</v>
      </c>
      <c r="K69" s="16">
        <f t="shared" si="11"/>
        <v>0</v>
      </c>
      <c r="L69" s="16">
        <f t="shared" si="11"/>
        <v>0</v>
      </c>
      <c r="M69" s="138" t="s">
        <v>19</v>
      </c>
      <c r="N69" s="69" t="s">
        <v>1160</v>
      </c>
      <c r="O69" s="69" t="s">
        <v>19</v>
      </c>
      <c r="P69" s="69" t="s">
        <v>19</v>
      </c>
      <c r="Q69" s="69" t="s">
        <v>150</v>
      </c>
      <c r="R69" s="69" t="s">
        <v>185</v>
      </c>
      <c r="S69" s="69" t="s">
        <v>185</v>
      </c>
      <c r="T69" s="69" t="s">
        <v>186</v>
      </c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  <c r="AO69" s="70"/>
      <c r="AP69" s="70"/>
      <c r="AQ69" s="70"/>
      <c r="AR69" s="69" t="s">
        <v>19</v>
      </c>
      <c r="AS69" s="69" t="s">
        <v>19</v>
      </c>
      <c r="AT69" s="70"/>
      <c r="AU69" s="69" t="s">
        <v>1224</v>
      </c>
      <c r="AV69" s="70">
        <v>51</v>
      </c>
    </row>
    <row r="70" spans="1:48" ht="30" customHeight="1">
      <c r="A70" s="138" t="s">
        <v>699</v>
      </c>
      <c r="B70" s="138" t="s">
        <v>700</v>
      </c>
      <c r="C70" s="138" t="s">
        <v>204</v>
      </c>
      <c r="D70" s="68">
        <v>1</v>
      </c>
      <c r="E70" s="16">
        <f>TRUNC('단가대비표-EF'!O10,0)</f>
        <v>0</v>
      </c>
      <c r="F70" s="16">
        <f t="shared" si="8"/>
        <v>0</v>
      </c>
      <c r="G70" s="16">
        <f>TRUNC('단가대비표-EF'!P10,0)</f>
        <v>0</v>
      </c>
      <c r="H70" s="16">
        <f t="shared" si="9"/>
        <v>0</v>
      </c>
      <c r="I70" s="16">
        <f>TRUNC('단가대비표-EF'!V10,0)</f>
        <v>0</v>
      </c>
      <c r="J70" s="16">
        <f t="shared" si="10"/>
        <v>0</v>
      </c>
      <c r="K70" s="16">
        <f t="shared" si="11"/>
        <v>0</v>
      </c>
      <c r="L70" s="16">
        <f t="shared" si="11"/>
        <v>0</v>
      </c>
      <c r="M70" s="138" t="s">
        <v>19</v>
      </c>
      <c r="N70" s="69" t="s">
        <v>1191</v>
      </c>
      <c r="O70" s="69" t="s">
        <v>19</v>
      </c>
      <c r="P70" s="69" t="s">
        <v>19</v>
      </c>
      <c r="Q70" s="69" t="s">
        <v>150</v>
      </c>
      <c r="R70" s="69" t="s">
        <v>185</v>
      </c>
      <c r="S70" s="69" t="s">
        <v>185</v>
      </c>
      <c r="T70" s="69" t="s">
        <v>186</v>
      </c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  <c r="AG70" s="70"/>
      <c r="AH70" s="70"/>
      <c r="AI70" s="70"/>
      <c r="AJ70" s="70"/>
      <c r="AK70" s="70"/>
      <c r="AL70" s="70"/>
      <c r="AM70" s="70"/>
      <c r="AN70" s="70"/>
      <c r="AO70" s="70"/>
      <c r="AP70" s="70"/>
      <c r="AQ70" s="70"/>
      <c r="AR70" s="69" t="s">
        <v>19</v>
      </c>
      <c r="AS70" s="69" t="s">
        <v>19</v>
      </c>
      <c r="AT70" s="70"/>
      <c r="AU70" s="69" t="s">
        <v>1225</v>
      </c>
      <c r="AV70" s="70">
        <v>68</v>
      </c>
    </row>
    <row r="71" spans="1:48" ht="30" customHeight="1">
      <c r="A71" s="138" t="s">
        <v>690</v>
      </c>
      <c r="B71" s="138" t="s">
        <v>691</v>
      </c>
      <c r="C71" s="138" t="s">
        <v>204</v>
      </c>
      <c r="D71" s="68">
        <v>3</v>
      </c>
      <c r="E71" s="16">
        <f>TRUNC('단가대비표-EF'!O11,0)</f>
        <v>0</v>
      </c>
      <c r="F71" s="16">
        <f t="shared" si="8"/>
        <v>0</v>
      </c>
      <c r="G71" s="16">
        <f>TRUNC('단가대비표-EF'!P11,0)</f>
        <v>0</v>
      </c>
      <c r="H71" s="16">
        <f t="shared" si="9"/>
        <v>0</v>
      </c>
      <c r="I71" s="16">
        <f>TRUNC('단가대비표-EF'!V11,0)</f>
        <v>0</v>
      </c>
      <c r="J71" s="16">
        <f t="shared" si="10"/>
        <v>0</v>
      </c>
      <c r="K71" s="16">
        <f t="shared" si="11"/>
        <v>0</v>
      </c>
      <c r="L71" s="16">
        <f t="shared" si="11"/>
        <v>0</v>
      </c>
      <c r="M71" s="138" t="s">
        <v>19</v>
      </c>
      <c r="N71" s="69" t="s">
        <v>1164</v>
      </c>
      <c r="O71" s="69" t="s">
        <v>19</v>
      </c>
      <c r="P71" s="69" t="s">
        <v>19</v>
      </c>
      <c r="Q71" s="69" t="s">
        <v>150</v>
      </c>
      <c r="R71" s="69" t="s">
        <v>185</v>
      </c>
      <c r="S71" s="69" t="s">
        <v>185</v>
      </c>
      <c r="T71" s="69" t="s">
        <v>186</v>
      </c>
      <c r="U71" s="70"/>
      <c r="V71" s="70"/>
      <c r="W71" s="70"/>
      <c r="X71" s="70"/>
      <c r="Y71" s="70"/>
      <c r="Z71" s="70"/>
      <c r="AA71" s="70"/>
      <c r="AB71" s="70"/>
      <c r="AC71" s="70"/>
      <c r="AD71" s="70"/>
      <c r="AE71" s="70"/>
      <c r="AF71" s="70"/>
      <c r="AG71" s="70"/>
      <c r="AH71" s="70"/>
      <c r="AI71" s="70"/>
      <c r="AJ71" s="70"/>
      <c r="AK71" s="70"/>
      <c r="AL71" s="70"/>
      <c r="AM71" s="70"/>
      <c r="AN71" s="70"/>
      <c r="AO71" s="70"/>
      <c r="AP71" s="70"/>
      <c r="AQ71" s="70"/>
      <c r="AR71" s="69" t="s">
        <v>19</v>
      </c>
      <c r="AS71" s="69" t="s">
        <v>19</v>
      </c>
      <c r="AT71" s="70"/>
      <c r="AU71" s="69" t="s">
        <v>1226</v>
      </c>
      <c r="AV71" s="70">
        <v>69</v>
      </c>
    </row>
    <row r="72" spans="1:48" ht="30" customHeight="1">
      <c r="A72" s="138" t="s">
        <v>690</v>
      </c>
      <c r="B72" s="138" t="s">
        <v>692</v>
      </c>
      <c r="C72" s="138" t="s">
        <v>204</v>
      </c>
      <c r="D72" s="68">
        <v>1</v>
      </c>
      <c r="E72" s="16">
        <f>TRUNC('단가대비표-EF'!O12,0)</f>
        <v>0</v>
      </c>
      <c r="F72" s="16">
        <f t="shared" si="8"/>
        <v>0</v>
      </c>
      <c r="G72" s="16">
        <f>TRUNC('단가대비표-EF'!P12,0)</f>
        <v>0</v>
      </c>
      <c r="H72" s="16">
        <f t="shared" si="9"/>
        <v>0</v>
      </c>
      <c r="I72" s="16">
        <f>TRUNC('단가대비표-EF'!V12,0)</f>
        <v>0</v>
      </c>
      <c r="J72" s="16">
        <f t="shared" si="10"/>
        <v>0</v>
      </c>
      <c r="K72" s="16">
        <f t="shared" si="11"/>
        <v>0</v>
      </c>
      <c r="L72" s="16">
        <f t="shared" si="11"/>
        <v>0</v>
      </c>
      <c r="M72" s="138" t="s">
        <v>19</v>
      </c>
      <c r="N72" s="69" t="s">
        <v>1166</v>
      </c>
      <c r="O72" s="69" t="s">
        <v>19</v>
      </c>
      <c r="P72" s="69" t="s">
        <v>19</v>
      </c>
      <c r="Q72" s="69" t="s">
        <v>150</v>
      </c>
      <c r="R72" s="69" t="s">
        <v>185</v>
      </c>
      <c r="S72" s="69" t="s">
        <v>185</v>
      </c>
      <c r="T72" s="69" t="s">
        <v>186</v>
      </c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70"/>
      <c r="AO72" s="70"/>
      <c r="AP72" s="70"/>
      <c r="AQ72" s="70"/>
      <c r="AR72" s="69" t="s">
        <v>19</v>
      </c>
      <c r="AS72" s="69" t="s">
        <v>19</v>
      </c>
      <c r="AT72" s="70"/>
      <c r="AU72" s="69" t="s">
        <v>1227</v>
      </c>
      <c r="AV72" s="70">
        <v>70</v>
      </c>
    </row>
    <row r="73" spans="1:48" ht="30" customHeight="1">
      <c r="A73" s="138" t="s">
        <v>715</v>
      </c>
      <c r="B73" s="138" t="s">
        <v>716</v>
      </c>
      <c r="C73" s="138" t="s">
        <v>204</v>
      </c>
      <c r="D73" s="68">
        <v>1</v>
      </c>
      <c r="E73" s="16">
        <f>TRUNC('단가대비표-EF'!O9,0)</f>
        <v>0</v>
      </c>
      <c r="F73" s="16">
        <f t="shared" si="8"/>
        <v>0</v>
      </c>
      <c r="G73" s="16">
        <f>TRUNC('단가대비표-EF'!P9,0)</f>
        <v>0</v>
      </c>
      <c r="H73" s="16">
        <f t="shared" si="9"/>
        <v>0</v>
      </c>
      <c r="I73" s="16">
        <f>TRUNC('단가대비표-EF'!V9,0)</f>
        <v>0</v>
      </c>
      <c r="J73" s="16">
        <f t="shared" si="10"/>
        <v>0</v>
      </c>
      <c r="K73" s="16">
        <f t="shared" si="11"/>
        <v>0</v>
      </c>
      <c r="L73" s="16">
        <f t="shared" si="11"/>
        <v>0</v>
      </c>
      <c r="M73" s="138" t="s">
        <v>19</v>
      </c>
      <c r="N73" s="69" t="s">
        <v>1228</v>
      </c>
      <c r="O73" s="69" t="s">
        <v>19</v>
      </c>
      <c r="P73" s="69" t="s">
        <v>19</v>
      </c>
      <c r="Q73" s="69" t="s">
        <v>150</v>
      </c>
      <c r="R73" s="69" t="s">
        <v>185</v>
      </c>
      <c r="S73" s="69" t="s">
        <v>185</v>
      </c>
      <c r="T73" s="69" t="s">
        <v>186</v>
      </c>
      <c r="U73" s="70"/>
      <c r="V73" s="70"/>
      <c r="W73" s="70"/>
      <c r="X73" s="70"/>
      <c r="Y73" s="70"/>
      <c r="Z73" s="70"/>
      <c r="AA73" s="70"/>
      <c r="AB73" s="70"/>
      <c r="AC73" s="70"/>
      <c r="AD73" s="70"/>
      <c r="AE73" s="70"/>
      <c r="AF73" s="70"/>
      <c r="AG73" s="70"/>
      <c r="AH73" s="70"/>
      <c r="AI73" s="70"/>
      <c r="AJ73" s="70"/>
      <c r="AK73" s="70"/>
      <c r="AL73" s="70"/>
      <c r="AM73" s="70"/>
      <c r="AN73" s="70"/>
      <c r="AO73" s="70"/>
      <c r="AP73" s="70"/>
      <c r="AQ73" s="70"/>
      <c r="AR73" s="69" t="s">
        <v>19</v>
      </c>
      <c r="AS73" s="69" t="s">
        <v>19</v>
      </c>
      <c r="AT73" s="70"/>
      <c r="AU73" s="69" t="s">
        <v>1229</v>
      </c>
      <c r="AV73" s="70">
        <v>71</v>
      </c>
    </row>
    <row r="74" spans="1:48" ht="30" customHeight="1">
      <c r="A74" s="138" t="s">
        <v>693</v>
      </c>
      <c r="B74" s="138" t="s">
        <v>694</v>
      </c>
      <c r="C74" s="138" t="s">
        <v>204</v>
      </c>
      <c r="D74" s="68">
        <v>1</v>
      </c>
      <c r="E74" s="16">
        <f>TRUNC('단가대비표-EF'!O8,0)</f>
        <v>0</v>
      </c>
      <c r="F74" s="16">
        <f t="shared" si="8"/>
        <v>0</v>
      </c>
      <c r="G74" s="16">
        <f>TRUNC('단가대비표-EF'!P8,0)</f>
        <v>0</v>
      </c>
      <c r="H74" s="16">
        <f t="shared" si="9"/>
        <v>0</v>
      </c>
      <c r="I74" s="16">
        <f>TRUNC('단가대비표-EF'!V8,0)</f>
        <v>0</v>
      </c>
      <c r="J74" s="16">
        <f t="shared" si="10"/>
        <v>0</v>
      </c>
      <c r="K74" s="16">
        <f t="shared" si="11"/>
        <v>0</v>
      </c>
      <c r="L74" s="16">
        <f t="shared" si="11"/>
        <v>0</v>
      </c>
      <c r="M74" s="138" t="s">
        <v>19</v>
      </c>
      <c r="N74" s="69" t="s">
        <v>1168</v>
      </c>
      <c r="O74" s="69" t="s">
        <v>19</v>
      </c>
      <c r="P74" s="69" t="s">
        <v>19</v>
      </c>
      <c r="Q74" s="69" t="s">
        <v>150</v>
      </c>
      <c r="R74" s="69" t="s">
        <v>185</v>
      </c>
      <c r="S74" s="69" t="s">
        <v>185</v>
      </c>
      <c r="T74" s="69" t="s">
        <v>186</v>
      </c>
      <c r="U74" s="70"/>
      <c r="V74" s="70"/>
      <c r="W74" s="70"/>
      <c r="X74" s="70"/>
      <c r="Y74" s="70"/>
      <c r="Z74" s="70"/>
      <c r="AA74" s="70"/>
      <c r="AB74" s="70"/>
      <c r="AC74" s="70"/>
      <c r="AD74" s="70"/>
      <c r="AE74" s="70"/>
      <c r="AF74" s="70"/>
      <c r="AG74" s="70"/>
      <c r="AH74" s="70"/>
      <c r="AI74" s="70"/>
      <c r="AJ74" s="70"/>
      <c r="AK74" s="70"/>
      <c r="AL74" s="70"/>
      <c r="AM74" s="70"/>
      <c r="AN74" s="70"/>
      <c r="AO74" s="70"/>
      <c r="AP74" s="70"/>
      <c r="AQ74" s="70"/>
      <c r="AR74" s="69" t="s">
        <v>19</v>
      </c>
      <c r="AS74" s="69" t="s">
        <v>19</v>
      </c>
      <c r="AT74" s="70"/>
      <c r="AU74" s="69" t="s">
        <v>1230</v>
      </c>
      <c r="AV74" s="70">
        <v>72</v>
      </c>
    </row>
    <row r="75" spans="1:48" ht="30" customHeight="1">
      <c r="A75" s="138" t="s">
        <v>717</v>
      </c>
      <c r="B75" s="138" t="s">
        <v>718</v>
      </c>
      <c r="C75" s="138" t="s">
        <v>291</v>
      </c>
      <c r="D75" s="68">
        <v>2</v>
      </c>
      <c r="E75" s="16">
        <f>TRUNC('단가대비표-EF'!O30,0)</f>
        <v>0</v>
      </c>
      <c r="F75" s="16">
        <f t="shared" si="8"/>
        <v>0</v>
      </c>
      <c r="G75" s="16">
        <f>TRUNC('단가대비표-EF'!P30,0)</f>
        <v>0</v>
      </c>
      <c r="H75" s="16">
        <f t="shared" si="9"/>
        <v>0</v>
      </c>
      <c r="I75" s="16">
        <f>TRUNC('단가대비표-EF'!V30,0)</f>
        <v>0</v>
      </c>
      <c r="J75" s="16">
        <f t="shared" si="10"/>
        <v>0</v>
      </c>
      <c r="K75" s="16">
        <f t="shared" si="11"/>
        <v>0</v>
      </c>
      <c r="L75" s="16">
        <f t="shared" si="11"/>
        <v>0</v>
      </c>
      <c r="M75" s="138" t="s">
        <v>19</v>
      </c>
      <c r="N75" s="69" t="s">
        <v>1231</v>
      </c>
      <c r="O75" s="69" t="s">
        <v>19</v>
      </c>
      <c r="P75" s="69" t="s">
        <v>19</v>
      </c>
      <c r="Q75" s="69" t="s">
        <v>150</v>
      </c>
      <c r="R75" s="69" t="s">
        <v>185</v>
      </c>
      <c r="S75" s="69" t="s">
        <v>185</v>
      </c>
      <c r="T75" s="69" t="s">
        <v>186</v>
      </c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0"/>
      <c r="AI75" s="70"/>
      <c r="AJ75" s="70"/>
      <c r="AK75" s="70"/>
      <c r="AL75" s="70"/>
      <c r="AM75" s="70"/>
      <c r="AN75" s="70"/>
      <c r="AO75" s="70"/>
      <c r="AP75" s="70"/>
      <c r="AQ75" s="70"/>
      <c r="AR75" s="69" t="s">
        <v>19</v>
      </c>
      <c r="AS75" s="69" t="s">
        <v>19</v>
      </c>
      <c r="AT75" s="70"/>
      <c r="AU75" s="69" t="s">
        <v>1232</v>
      </c>
      <c r="AV75" s="70">
        <v>73</v>
      </c>
    </row>
    <row r="76" spans="1:48" ht="30" customHeight="1">
      <c r="A76" s="138" t="s">
        <v>701</v>
      </c>
      <c r="B76" s="138" t="s">
        <v>702</v>
      </c>
      <c r="C76" s="138" t="s">
        <v>291</v>
      </c>
      <c r="D76" s="68">
        <v>1</v>
      </c>
      <c r="E76" s="16">
        <f>TRUNC('단가대비표-EF'!O28,0)</f>
        <v>0</v>
      </c>
      <c r="F76" s="16">
        <f t="shared" si="8"/>
        <v>0</v>
      </c>
      <c r="G76" s="16">
        <f>TRUNC('단가대비표-EF'!P28,0)</f>
        <v>0</v>
      </c>
      <c r="H76" s="16">
        <f t="shared" si="9"/>
        <v>0</v>
      </c>
      <c r="I76" s="16">
        <f>TRUNC('단가대비표-EF'!V28,0)</f>
        <v>0</v>
      </c>
      <c r="J76" s="16">
        <f t="shared" si="10"/>
        <v>0</v>
      </c>
      <c r="K76" s="16">
        <f t="shared" si="11"/>
        <v>0</v>
      </c>
      <c r="L76" s="16">
        <f t="shared" si="11"/>
        <v>0</v>
      </c>
      <c r="M76" s="138" t="s">
        <v>19</v>
      </c>
      <c r="N76" s="69" t="s">
        <v>1195</v>
      </c>
      <c r="O76" s="69" t="s">
        <v>19</v>
      </c>
      <c r="P76" s="69" t="s">
        <v>19</v>
      </c>
      <c r="Q76" s="69" t="s">
        <v>150</v>
      </c>
      <c r="R76" s="69" t="s">
        <v>185</v>
      </c>
      <c r="S76" s="69" t="s">
        <v>185</v>
      </c>
      <c r="T76" s="69" t="s">
        <v>186</v>
      </c>
      <c r="U76" s="70"/>
      <c r="V76" s="70"/>
      <c r="W76" s="70"/>
      <c r="X76" s="70"/>
      <c r="Y76" s="70"/>
      <c r="Z76" s="70"/>
      <c r="AA76" s="70"/>
      <c r="AB76" s="70"/>
      <c r="AC76" s="70"/>
      <c r="AD76" s="70"/>
      <c r="AE76" s="70"/>
      <c r="AF76" s="70"/>
      <c r="AG76" s="70"/>
      <c r="AH76" s="70"/>
      <c r="AI76" s="70"/>
      <c r="AJ76" s="70"/>
      <c r="AK76" s="70"/>
      <c r="AL76" s="70"/>
      <c r="AM76" s="70"/>
      <c r="AN76" s="70"/>
      <c r="AO76" s="70"/>
      <c r="AP76" s="70"/>
      <c r="AQ76" s="70"/>
      <c r="AR76" s="69" t="s">
        <v>19</v>
      </c>
      <c r="AS76" s="69" t="s">
        <v>19</v>
      </c>
      <c r="AT76" s="70"/>
      <c r="AU76" s="69" t="s">
        <v>1233</v>
      </c>
      <c r="AV76" s="70">
        <v>74</v>
      </c>
    </row>
    <row r="77" spans="1:48" ht="30" customHeight="1">
      <c r="A77" s="138" t="s">
        <v>719</v>
      </c>
      <c r="B77" s="138" t="s">
        <v>720</v>
      </c>
      <c r="C77" s="138" t="s">
        <v>204</v>
      </c>
      <c r="D77" s="68">
        <v>1</v>
      </c>
      <c r="E77" s="16">
        <f>TRUNC('단가대비표-EF'!O13,0)</f>
        <v>0</v>
      </c>
      <c r="F77" s="16">
        <f t="shared" si="8"/>
        <v>0</v>
      </c>
      <c r="G77" s="16">
        <f>TRUNC('단가대비표-EF'!P13,0)</f>
        <v>0</v>
      </c>
      <c r="H77" s="16">
        <f t="shared" si="9"/>
        <v>0</v>
      </c>
      <c r="I77" s="16">
        <f>TRUNC('단가대비표-EF'!V13,0)</f>
        <v>0</v>
      </c>
      <c r="J77" s="16">
        <f t="shared" si="10"/>
        <v>0</v>
      </c>
      <c r="K77" s="16">
        <f t="shared" si="11"/>
        <v>0</v>
      </c>
      <c r="L77" s="16">
        <f t="shared" si="11"/>
        <v>0</v>
      </c>
      <c r="M77" s="138" t="s">
        <v>19</v>
      </c>
      <c r="N77" s="69" t="s">
        <v>1234</v>
      </c>
      <c r="O77" s="69" t="s">
        <v>19</v>
      </c>
      <c r="P77" s="69" t="s">
        <v>19</v>
      </c>
      <c r="Q77" s="69" t="s">
        <v>150</v>
      </c>
      <c r="R77" s="69" t="s">
        <v>185</v>
      </c>
      <c r="S77" s="69" t="s">
        <v>185</v>
      </c>
      <c r="T77" s="69" t="s">
        <v>186</v>
      </c>
      <c r="U77" s="70"/>
      <c r="V77" s="70"/>
      <c r="W77" s="70"/>
      <c r="X77" s="70"/>
      <c r="Y77" s="70"/>
      <c r="Z77" s="70"/>
      <c r="AA77" s="70"/>
      <c r="AB77" s="70"/>
      <c r="AC77" s="70"/>
      <c r="AD77" s="70"/>
      <c r="AE77" s="70"/>
      <c r="AF77" s="70"/>
      <c r="AG77" s="70"/>
      <c r="AH77" s="70"/>
      <c r="AI77" s="70"/>
      <c r="AJ77" s="70"/>
      <c r="AK77" s="70"/>
      <c r="AL77" s="70"/>
      <c r="AM77" s="70"/>
      <c r="AN77" s="70"/>
      <c r="AO77" s="70"/>
      <c r="AP77" s="70"/>
      <c r="AQ77" s="70"/>
      <c r="AR77" s="69" t="s">
        <v>19</v>
      </c>
      <c r="AS77" s="69" t="s">
        <v>19</v>
      </c>
      <c r="AT77" s="70"/>
      <c r="AU77" s="69" t="s">
        <v>1235</v>
      </c>
      <c r="AV77" s="70">
        <v>75</v>
      </c>
    </row>
    <row r="78" spans="1:48" ht="30" customHeight="1">
      <c r="A78" s="138" t="s">
        <v>695</v>
      </c>
      <c r="B78" s="138" t="s">
        <v>19</v>
      </c>
      <c r="C78" s="138" t="s">
        <v>291</v>
      </c>
      <c r="D78" s="68">
        <v>12</v>
      </c>
      <c r="E78" s="16">
        <f>TRUNC('일위대가목록-EF'!E4,0)</f>
        <v>0</v>
      </c>
      <c r="F78" s="16">
        <f t="shared" si="8"/>
        <v>0</v>
      </c>
      <c r="G78" s="16">
        <f>TRUNC('일위대가목록-EF'!F4,0)</f>
        <v>0</v>
      </c>
      <c r="H78" s="16">
        <f t="shared" si="9"/>
        <v>0</v>
      </c>
      <c r="I78" s="16">
        <f>TRUNC('일위대가목록-EF'!G4,0)</f>
        <v>0</v>
      </c>
      <c r="J78" s="16">
        <f t="shared" si="10"/>
        <v>0</v>
      </c>
      <c r="K78" s="16">
        <f t="shared" si="11"/>
        <v>0</v>
      </c>
      <c r="L78" s="16">
        <f t="shared" si="11"/>
        <v>0</v>
      </c>
      <c r="M78" s="138" t="s">
        <v>195</v>
      </c>
      <c r="N78" s="69" t="s">
        <v>1170</v>
      </c>
      <c r="O78" s="69" t="s">
        <v>19</v>
      </c>
      <c r="P78" s="69" t="s">
        <v>19</v>
      </c>
      <c r="Q78" s="69" t="s">
        <v>150</v>
      </c>
      <c r="R78" s="69" t="s">
        <v>186</v>
      </c>
      <c r="S78" s="69" t="s">
        <v>185</v>
      </c>
      <c r="T78" s="69" t="s">
        <v>185</v>
      </c>
      <c r="U78" s="70"/>
      <c r="V78" s="70"/>
      <c r="W78" s="70"/>
      <c r="X78" s="70"/>
      <c r="Y78" s="70"/>
      <c r="Z78" s="70"/>
      <c r="AA78" s="70"/>
      <c r="AB78" s="70"/>
      <c r="AC78" s="70"/>
      <c r="AD78" s="70"/>
      <c r="AE78" s="70"/>
      <c r="AF78" s="70"/>
      <c r="AG78" s="70"/>
      <c r="AH78" s="70"/>
      <c r="AI78" s="70"/>
      <c r="AJ78" s="70"/>
      <c r="AK78" s="70"/>
      <c r="AL78" s="70"/>
      <c r="AM78" s="70"/>
      <c r="AN78" s="70"/>
      <c r="AO78" s="70"/>
      <c r="AP78" s="70"/>
      <c r="AQ78" s="70"/>
      <c r="AR78" s="69" t="s">
        <v>19</v>
      </c>
      <c r="AS78" s="69" t="s">
        <v>19</v>
      </c>
      <c r="AT78" s="70"/>
      <c r="AU78" s="69" t="s">
        <v>1236</v>
      </c>
      <c r="AV78" s="70">
        <v>76</v>
      </c>
    </row>
    <row r="79" spans="1:48" ht="30" customHeight="1">
      <c r="A79" s="138" t="s">
        <v>696</v>
      </c>
      <c r="B79" s="138" t="s">
        <v>1128</v>
      </c>
      <c r="C79" s="138" t="s">
        <v>291</v>
      </c>
      <c r="D79" s="68">
        <v>1</v>
      </c>
      <c r="E79" s="16">
        <f>TRUNC('일위대가목록-EF'!E8,0)</f>
        <v>0</v>
      </c>
      <c r="F79" s="16">
        <f t="shared" si="8"/>
        <v>0</v>
      </c>
      <c r="G79" s="16">
        <f>TRUNC('일위대가목록-EF'!F8,0)</f>
        <v>0</v>
      </c>
      <c r="H79" s="16">
        <f t="shared" si="9"/>
        <v>0</v>
      </c>
      <c r="I79" s="16">
        <f>TRUNC('일위대가목록-EF'!G8,0)</f>
        <v>0</v>
      </c>
      <c r="J79" s="16">
        <f t="shared" si="10"/>
        <v>0</v>
      </c>
      <c r="K79" s="16">
        <f t="shared" si="11"/>
        <v>0</v>
      </c>
      <c r="L79" s="16">
        <f t="shared" si="11"/>
        <v>0</v>
      </c>
      <c r="M79" s="138" t="s">
        <v>219</v>
      </c>
      <c r="N79" s="69" t="s">
        <v>1237</v>
      </c>
      <c r="O79" s="69" t="s">
        <v>19</v>
      </c>
      <c r="P79" s="69" t="s">
        <v>19</v>
      </c>
      <c r="Q79" s="69" t="s">
        <v>150</v>
      </c>
      <c r="R79" s="69" t="s">
        <v>186</v>
      </c>
      <c r="S79" s="69" t="s">
        <v>185</v>
      </c>
      <c r="T79" s="69" t="s">
        <v>185</v>
      </c>
      <c r="U79" s="70"/>
      <c r="V79" s="70"/>
      <c r="W79" s="70"/>
      <c r="X79" s="70"/>
      <c r="Y79" s="70"/>
      <c r="Z79" s="70"/>
      <c r="AA79" s="70"/>
      <c r="AB79" s="70"/>
      <c r="AC79" s="70"/>
      <c r="AD79" s="70"/>
      <c r="AE79" s="70"/>
      <c r="AF79" s="70"/>
      <c r="AG79" s="70"/>
      <c r="AH79" s="70"/>
      <c r="AI79" s="70"/>
      <c r="AJ79" s="70"/>
      <c r="AK79" s="70"/>
      <c r="AL79" s="70"/>
      <c r="AM79" s="70"/>
      <c r="AN79" s="70"/>
      <c r="AO79" s="70"/>
      <c r="AP79" s="70"/>
      <c r="AQ79" s="70"/>
      <c r="AR79" s="69" t="s">
        <v>19</v>
      </c>
      <c r="AS79" s="69" t="s">
        <v>19</v>
      </c>
      <c r="AT79" s="70"/>
      <c r="AU79" s="69" t="s">
        <v>1238</v>
      </c>
      <c r="AV79" s="70">
        <v>77</v>
      </c>
    </row>
    <row r="80" spans="1:48" ht="30" customHeight="1">
      <c r="A80" s="138" t="s">
        <v>697</v>
      </c>
      <c r="B80" s="138" t="s">
        <v>786</v>
      </c>
      <c r="C80" s="138" t="s">
        <v>204</v>
      </c>
      <c r="D80" s="68">
        <v>2</v>
      </c>
      <c r="E80" s="16">
        <f>TRUNC('일위대가목록-EF'!E6,0)</f>
        <v>0</v>
      </c>
      <c r="F80" s="16">
        <f t="shared" si="8"/>
        <v>0</v>
      </c>
      <c r="G80" s="16">
        <f>TRUNC('일위대가목록-EF'!F6,0)</f>
        <v>0</v>
      </c>
      <c r="H80" s="16">
        <f t="shared" si="9"/>
        <v>0</v>
      </c>
      <c r="I80" s="16">
        <f>TRUNC('일위대가목록-EF'!G6,0)</f>
        <v>0</v>
      </c>
      <c r="J80" s="16">
        <f t="shared" si="10"/>
        <v>0</v>
      </c>
      <c r="K80" s="16">
        <f t="shared" si="11"/>
        <v>0</v>
      </c>
      <c r="L80" s="16">
        <f t="shared" si="11"/>
        <v>0</v>
      </c>
      <c r="M80" s="138" t="s">
        <v>199</v>
      </c>
      <c r="N80" s="69" t="s">
        <v>1174</v>
      </c>
      <c r="O80" s="69" t="s">
        <v>19</v>
      </c>
      <c r="P80" s="69" t="s">
        <v>19</v>
      </c>
      <c r="Q80" s="69" t="s">
        <v>150</v>
      </c>
      <c r="R80" s="69" t="s">
        <v>186</v>
      </c>
      <c r="S80" s="69" t="s">
        <v>185</v>
      </c>
      <c r="T80" s="69" t="s">
        <v>185</v>
      </c>
      <c r="U80" s="70"/>
      <c r="V80" s="70"/>
      <c r="W80" s="70"/>
      <c r="X80" s="70"/>
      <c r="Y80" s="70"/>
      <c r="Z80" s="70"/>
      <c r="AA80" s="70"/>
      <c r="AB80" s="70"/>
      <c r="AC80" s="70"/>
      <c r="AD80" s="70"/>
      <c r="AE80" s="70"/>
      <c r="AF80" s="70"/>
      <c r="AG80" s="70"/>
      <c r="AH80" s="70"/>
      <c r="AI80" s="70"/>
      <c r="AJ80" s="70"/>
      <c r="AK80" s="70"/>
      <c r="AL80" s="70"/>
      <c r="AM80" s="70"/>
      <c r="AN80" s="70"/>
      <c r="AO80" s="70"/>
      <c r="AP80" s="70"/>
      <c r="AQ80" s="70"/>
      <c r="AR80" s="69" t="s">
        <v>19</v>
      </c>
      <c r="AS80" s="69" t="s">
        <v>19</v>
      </c>
      <c r="AT80" s="70"/>
      <c r="AU80" s="69" t="s">
        <v>1239</v>
      </c>
      <c r="AV80" s="70">
        <v>78</v>
      </c>
    </row>
    <row r="81" spans="1:48" ht="30" customHeight="1">
      <c r="A81" s="138" t="s">
        <v>721</v>
      </c>
      <c r="B81" s="138" t="s">
        <v>1128</v>
      </c>
      <c r="C81" s="138" t="s">
        <v>291</v>
      </c>
      <c r="D81" s="68">
        <v>1</v>
      </c>
      <c r="E81" s="16">
        <f>TRUNC('일위대가목록-EF'!E9,0)</f>
        <v>0</v>
      </c>
      <c r="F81" s="16">
        <f t="shared" si="8"/>
        <v>0</v>
      </c>
      <c r="G81" s="16">
        <f>TRUNC('일위대가목록-EF'!F9,0)</f>
        <v>0</v>
      </c>
      <c r="H81" s="16">
        <f t="shared" si="9"/>
        <v>0</v>
      </c>
      <c r="I81" s="16">
        <f>TRUNC('일위대가목록-EF'!G9,0)</f>
        <v>0</v>
      </c>
      <c r="J81" s="16">
        <f t="shared" si="10"/>
        <v>0</v>
      </c>
      <c r="K81" s="16">
        <f t="shared" si="11"/>
        <v>0</v>
      </c>
      <c r="L81" s="16">
        <f t="shared" si="11"/>
        <v>0</v>
      </c>
      <c r="M81" s="138" t="s">
        <v>221</v>
      </c>
      <c r="N81" s="69" t="s">
        <v>1240</v>
      </c>
      <c r="O81" s="69" t="s">
        <v>19</v>
      </c>
      <c r="P81" s="69" t="s">
        <v>19</v>
      </c>
      <c r="Q81" s="69" t="s">
        <v>150</v>
      </c>
      <c r="R81" s="69" t="s">
        <v>186</v>
      </c>
      <c r="S81" s="69" t="s">
        <v>185</v>
      </c>
      <c r="T81" s="69" t="s">
        <v>185</v>
      </c>
      <c r="U81" s="70"/>
      <c r="V81" s="70"/>
      <c r="W81" s="70"/>
      <c r="X81" s="70"/>
      <c r="Y81" s="70"/>
      <c r="Z81" s="70"/>
      <c r="AA81" s="70"/>
      <c r="AB81" s="70"/>
      <c r="AC81" s="70"/>
      <c r="AD81" s="70"/>
      <c r="AE81" s="70"/>
      <c r="AF81" s="70"/>
      <c r="AG81" s="70"/>
      <c r="AH81" s="70"/>
      <c r="AI81" s="70"/>
      <c r="AJ81" s="70"/>
      <c r="AK81" s="70"/>
      <c r="AL81" s="70"/>
      <c r="AM81" s="70"/>
      <c r="AN81" s="70"/>
      <c r="AO81" s="70"/>
      <c r="AP81" s="70"/>
      <c r="AQ81" s="70"/>
      <c r="AR81" s="69" t="s">
        <v>19</v>
      </c>
      <c r="AS81" s="69" t="s">
        <v>19</v>
      </c>
      <c r="AT81" s="70"/>
      <c r="AU81" s="69" t="s">
        <v>1241</v>
      </c>
      <c r="AV81" s="70">
        <v>79</v>
      </c>
    </row>
    <row r="82" spans="1:48" ht="30" customHeight="1">
      <c r="A82" s="138" t="s">
        <v>722</v>
      </c>
      <c r="B82" s="138" t="s">
        <v>1128</v>
      </c>
      <c r="C82" s="138" t="s">
        <v>291</v>
      </c>
      <c r="D82" s="68">
        <v>1</v>
      </c>
      <c r="E82" s="16">
        <f>TRUNC('일위대가목록-EF'!E10,0)</f>
        <v>0</v>
      </c>
      <c r="F82" s="16">
        <f t="shared" si="8"/>
        <v>0</v>
      </c>
      <c r="G82" s="16">
        <f>TRUNC('일위대가목록-EF'!F10,0)</f>
        <v>0</v>
      </c>
      <c r="H82" s="16">
        <f t="shared" si="9"/>
        <v>0</v>
      </c>
      <c r="I82" s="16">
        <f>TRUNC('일위대가목록-EF'!G10,0)</f>
        <v>0</v>
      </c>
      <c r="J82" s="16">
        <f t="shared" si="10"/>
        <v>0</v>
      </c>
      <c r="K82" s="16">
        <f t="shared" si="11"/>
        <v>0</v>
      </c>
      <c r="L82" s="16">
        <f t="shared" si="11"/>
        <v>0</v>
      </c>
      <c r="M82" s="138" t="s">
        <v>223</v>
      </c>
      <c r="N82" s="69" t="s">
        <v>1242</v>
      </c>
      <c r="O82" s="69" t="s">
        <v>19</v>
      </c>
      <c r="P82" s="69" t="s">
        <v>19</v>
      </c>
      <c r="Q82" s="69" t="s">
        <v>150</v>
      </c>
      <c r="R82" s="69" t="s">
        <v>186</v>
      </c>
      <c r="S82" s="69" t="s">
        <v>185</v>
      </c>
      <c r="T82" s="69" t="s">
        <v>185</v>
      </c>
      <c r="U82" s="70"/>
      <c r="V82" s="70"/>
      <c r="W82" s="70"/>
      <c r="X82" s="70"/>
      <c r="Y82" s="70"/>
      <c r="Z82" s="70"/>
      <c r="AA82" s="70"/>
      <c r="AB82" s="70"/>
      <c r="AC82" s="70"/>
      <c r="AD82" s="70"/>
      <c r="AE82" s="70"/>
      <c r="AF82" s="70"/>
      <c r="AG82" s="70"/>
      <c r="AH82" s="70"/>
      <c r="AI82" s="70"/>
      <c r="AJ82" s="70"/>
      <c r="AK82" s="70"/>
      <c r="AL82" s="70"/>
      <c r="AM82" s="70"/>
      <c r="AN82" s="70"/>
      <c r="AO82" s="70"/>
      <c r="AP82" s="70"/>
      <c r="AQ82" s="70"/>
      <c r="AR82" s="69" t="s">
        <v>19</v>
      </c>
      <c r="AS82" s="69" t="s">
        <v>19</v>
      </c>
      <c r="AT82" s="70"/>
      <c r="AU82" s="69" t="s">
        <v>1243</v>
      </c>
      <c r="AV82" s="70">
        <v>80</v>
      </c>
    </row>
    <row r="83" spans="1:48" ht="30" customHeight="1">
      <c r="A83" s="138" t="s">
        <v>723</v>
      </c>
      <c r="B83" s="138" t="s">
        <v>724</v>
      </c>
      <c r="C83" s="138" t="s">
        <v>204</v>
      </c>
      <c r="D83" s="68">
        <v>1</v>
      </c>
      <c r="E83" s="16">
        <f>TRUNC('일위대가목록-EF'!E11,0)</f>
        <v>0</v>
      </c>
      <c r="F83" s="16">
        <f t="shared" si="8"/>
        <v>0</v>
      </c>
      <c r="G83" s="16">
        <f>TRUNC('일위대가목록-EF'!F11,0)</f>
        <v>0</v>
      </c>
      <c r="H83" s="16">
        <f t="shared" si="9"/>
        <v>0</v>
      </c>
      <c r="I83" s="16">
        <f>TRUNC('일위대가목록-EF'!G11,0)</f>
        <v>0</v>
      </c>
      <c r="J83" s="16">
        <f t="shared" si="10"/>
        <v>0</v>
      </c>
      <c r="K83" s="16">
        <f t="shared" si="11"/>
        <v>0</v>
      </c>
      <c r="L83" s="16">
        <f t="shared" si="11"/>
        <v>0</v>
      </c>
      <c r="M83" s="138" t="s">
        <v>225</v>
      </c>
      <c r="N83" s="69" t="s">
        <v>1244</v>
      </c>
      <c r="O83" s="69" t="s">
        <v>19</v>
      </c>
      <c r="P83" s="69" t="s">
        <v>19</v>
      </c>
      <c r="Q83" s="69" t="s">
        <v>150</v>
      </c>
      <c r="R83" s="69" t="s">
        <v>186</v>
      </c>
      <c r="S83" s="69" t="s">
        <v>185</v>
      </c>
      <c r="T83" s="69" t="s">
        <v>185</v>
      </c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0"/>
      <c r="AF83" s="70"/>
      <c r="AG83" s="70"/>
      <c r="AH83" s="70"/>
      <c r="AI83" s="70"/>
      <c r="AJ83" s="70"/>
      <c r="AK83" s="70"/>
      <c r="AL83" s="70"/>
      <c r="AM83" s="70"/>
      <c r="AN83" s="70"/>
      <c r="AO83" s="70"/>
      <c r="AP83" s="70"/>
      <c r="AQ83" s="70"/>
      <c r="AR83" s="69" t="s">
        <v>19</v>
      </c>
      <c r="AS83" s="69" t="s">
        <v>19</v>
      </c>
      <c r="AT83" s="70"/>
      <c r="AU83" s="69" t="s">
        <v>1245</v>
      </c>
      <c r="AV83" s="70">
        <v>81</v>
      </c>
    </row>
    <row r="84" spans="1:48" ht="30" customHeight="1">
      <c r="A84" s="138" t="s">
        <v>725</v>
      </c>
      <c r="B84" s="138" t="s">
        <v>19</v>
      </c>
      <c r="C84" s="138" t="s">
        <v>291</v>
      </c>
      <c r="D84" s="68">
        <v>1</v>
      </c>
      <c r="E84" s="16">
        <f>TRUNC('일위대가목록-EF'!E12,0)</f>
        <v>0</v>
      </c>
      <c r="F84" s="16">
        <f t="shared" si="8"/>
        <v>0</v>
      </c>
      <c r="G84" s="16">
        <f>TRUNC('일위대가목록-EF'!F12,0)</f>
        <v>0</v>
      </c>
      <c r="H84" s="16">
        <f t="shared" si="9"/>
        <v>0</v>
      </c>
      <c r="I84" s="16">
        <f>TRUNC('일위대가목록-EF'!G12,0)</f>
        <v>0</v>
      </c>
      <c r="J84" s="16">
        <f t="shared" si="10"/>
        <v>0</v>
      </c>
      <c r="K84" s="16">
        <f t="shared" si="11"/>
        <v>0</v>
      </c>
      <c r="L84" s="16">
        <f t="shared" si="11"/>
        <v>0</v>
      </c>
      <c r="M84" s="138" t="s">
        <v>235</v>
      </c>
      <c r="N84" s="69" t="s">
        <v>1246</v>
      </c>
      <c r="O84" s="69" t="s">
        <v>19</v>
      </c>
      <c r="P84" s="69" t="s">
        <v>19</v>
      </c>
      <c r="Q84" s="69" t="s">
        <v>150</v>
      </c>
      <c r="R84" s="69" t="s">
        <v>186</v>
      </c>
      <c r="S84" s="69" t="s">
        <v>185</v>
      </c>
      <c r="T84" s="69" t="s">
        <v>185</v>
      </c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69" t="s">
        <v>19</v>
      </c>
      <c r="AS84" s="69" t="s">
        <v>19</v>
      </c>
      <c r="AT84" s="70"/>
      <c r="AU84" s="69" t="s">
        <v>1247</v>
      </c>
      <c r="AV84" s="70">
        <v>82</v>
      </c>
    </row>
    <row r="85" spans="1:48" ht="30" customHeight="1">
      <c r="A85" s="138" t="s">
        <v>698</v>
      </c>
      <c r="B85" s="138" t="s">
        <v>243</v>
      </c>
      <c r="C85" s="138" t="s">
        <v>244</v>
      </c>
      <c r="D85" s="68">
        <f>'공량산출근거서-EF'!K50</f>
        <v>1</v>
      </c>
      <c r="E85" s="16">
        <f>TRUNC('단가대비표-EF'!O31,0)</f>
        <v>0</v>
      </c>
      <c r="F85" s="16">
        <f t="shared" si="8"/>
        <v>0</v>
      </c>
      <c r="G85" s="16">
        <f>TRUNC('단가대비표-EF'!P31,0)</f>
        <v>0</v>
      </c>
      <c r="H85" s="16">
        <f t="shared" si="9"/>
        <v>0</v>
      </c>
      <c r="I85" s="16">
        <f>TRUNC('단가대비표-EF'!V31,0)</f>
        <v>0</v>
      </c>
      <c r="J85" s="16">
        <f t="shared" si="10"/>
        <v>0</v>
      </c>
      <c r="K85" s="16">
        <f t="shared" si="11"/>
        <v>0</v>
      </c>
      <c r="L85" s="16">
        <f t="shared" si="11"/>
        <v>0</v>
      </c>
      <c r="M85" s="138" t="s">
        <v>19</v>
      </c>
      <c r="N85" s="69" t="s">
        <v>1176</v>
      </c>
      <c r="O85" s="69" t="s">
        <v>19</v>
      </c>
      <c r="P85" s="69" t="s">
        <v>19</v>
      </c>
      <c r="Q85" s="69" t="s">
        <v>150</v>
      </c>
      <c r="R85" s="69" t="s">
        <v>185</v>
      </c>
      <c r="S85" s="69" t="s">
        <v>185</v>
      </c>
      <c r="T85" s="69" t="s">
        <v>186</v>
      </c>
      <c r="U85" s="70"/>
      <c r="V85" s="70"/>
      <c r="W85" s="70"/>
      <c r="X85" s="70"/>
      <c r="Y85" s="70"/>
      <c r="Z85" s="70">
        <v>3</v>
      </c>
      <c r="AA85" s="70"/>
      <c r="AB85" s="70"/>
      <c r="AC85" s="70"/>
      <c r="AD85" s="70"/>
      <c r="AE85" s="70"/>
      <c r="AF85" s="70"/>
      <c r="AG85" s="70"/>
      <c r="AH85" s="70"/>
      <c r="AI85" s="70"/>
      <c r="AJ85" s="70"/>
      <c r="AK85" s="70"/>
      <c r="AL85" s="70"/>
      <c r="AM85" s="70"/>
      <c r="AN85" s="70"/>
      <c r="AO85" s="70"/>
      <c r="AP85" s="70"/>
      <c r="AQ85" s="70"/>
      <c r="AR85" s="69" t="s">
        <v>19</v>
      </c>
      <c r="AS85" s="69" t="s">
        <v>19</v>
      </c>
      <c r="AT85" s="70"/>
      <c r="AU85" s="69" t="s">
        <v>1248</v>
      </c>
      <c r="AV85" s="70">
        <v>97</v>
      </c>
    </row>
    <row r="86" spans="1:48" ht="30" customHeight="1">
      <c r="A86" s="138" t="s">
        <v>726</v>
      </c>
      <c r="B86" s="138" t="s">
        <v>243</v>
      </c>
      <c r="C86" s="138" t="s">
        <v>244</v>
      </c>
      <c r="D86" s="68">
        <f>'공량산출근거서-EF'!K51</f>
        <v>1</v>
      </c>
      <c r="E86" s="16">
        <f>TRUNC('단가대비표-EF'!O32,0)</f>
        <v>0</v>
      </c>
      <c r="F86" s="16">
        <f t="shared" si="8"/>
        <v>0</v>
      </c>
      <c r="G86" s="16">
        <f>TRUNC('단가대비표-EF'!P32,0)</f>
        <v>0</v>
      </c>
      <c r="H86" s="16">
        <f t="shared" si="9"/>
        <v>0</v>
      </c>
      <c r="I86" s="16">
        <f>TRUNC('단가대비표-EF'!V32,0)</f>
        <v>0</v>
      </c>
      <c r="J86" s="16">
        <f t="shared" si="10"/>
        <v>0</v>
      </c>
      <c r="K86" s="16">
        <f t="shared" si="11"/>
        <v>0</v>
      </c>
      <c r="L86" s="16">
        <f t="shared" si="11"/>
        <v>0</v>
      </c>
      <c r="M86" s="138" t="s">
        <v>19</v>
      </c>
      <c r="N86" s="69" t="s">
        <v>1249</v>
      </c>
      <c r="O86" s="69" t="s">
        <v>19</v>
      </c>
      <c r="P86" s="69" t="s">
        <v>19</v>
      </c>
      <c r="Q86" s="69" t="s">
        <v>150</v>
      </c>
      <c r="R86" s="69" t="s">
        <v>185</v>
      </c>
      <c r="S86" s="69" t="s">
        <v>185</v>
      </c>
      <c r="T86" s="69" t="s">
        <v>186</v>
      </c>
      <c r="U86" s="70"/>
      <c r="V86" s="70"/>
      <c r="W86" s="70"/>
      <c r="X86" s="70"/>
      <c r="Y86" s="70"/>
      <c r="Z86" s="70">
        <v>3</v>
      </c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/>
      <c r="AO86" s="70"/>
      <c r="AP86" s="70"/>
      <c r="AQ86" s="70"/>
      <c r="AR86" s="69" t="s">
        <v>19</v>
      </c>
      <c r="AS86" s="69" t="s">
        <v>19</v>
      </c>
      <c r="AT86" s="70"/>
      <c r="AU86" s="69" t="s">
        <v>1250</v>
      </c>
      <c r="AV86" s="70">
        <v>98</v>
      </c>
    </row>
    <row r="87" spans="1:48" ht="30" customHeight="1">
      <c r="A87" s="138" t="s">
        <v>246</v>
      </c>
      <c r="B87" s="138" t="s">
        <v>363</v>
      </c>
      <c r="C87" s="138" t="s">
        <v>192</v>
      </c>
      <c r="D87" s="68">
        <v>1</v>
      </c>
      <c r="E87" s="16">
        <f>ROUNDDOWN(SUMIF(Z53:Z87, RIGHTB(N87, 1), H53:H87)*W87, 0)</f>
        <v>0</v>
      </c>
      <c r="F87" s="16">
        <f t="shared" si="8"/>
        <v>0</v>
      </c>
      <c r="G87" s="16">
        <v>0</v>
      </c>
      <c r="H87" s="16">
        <f t="shared" si="9"/>
        <v>0</v>
      </c>
      <c r="I87" s="16">
        <v>0</v>
      </c>
      <c r="J87" s="16">
        <f t="shared" si="10"/>
        <v>0</v>
      </c>
      <c r="K87" s="16">
        <f t="shared" si="11"/>
        <v>0</v>
      </c>
      <c r="L87" s="16">
        <f t="shared" si="11"/>
        <v>0</v>
      </c>
      <c r="M87" s="138" t="s">
        <v>19</v>
      </c>
      <c r="N87" s="69" t="s">
        <v>1178</v>
      </c>
      <c r="O87" s="69" t="s">
        <v>19</v>
      </c>
      <c r="P87" s="69" t="s">
        <v>19</v>
      </c>
      <c r="Q87" s="69" t="s">
        <v>150</v>
      </c>
      <c r="R87" s="69" t="s">
        <v>185</v>
      </c>
      <c r="S87" s="69" t="s">
        <v>185</v>
      </c>
      <c r="T87" s="69" t="s">
        <v>185</v>
      </c>
      <c r="U87" s="70">
        <v>1</v>
      </c>
      <c r="V87" s="70">
        <v>0</v>
      </c>
      <c r="W87" s="70">
        <v>0.03</v>
      </c>
      <c r="X87" s="70"/>
      <c r="Y87" s="70"/>
      <c r="Z87" s="70"/>
      <c r="AA87" s="70"/>
      <c r="AB87" s="70"/>
      <c r="AC87" s="70"/>
      <c r="AD87" s="70"/>
      <c r="AE87" s="70"/>
      <c r="AF87" s="70"/>
      <c r="AG87" s="70"/>
      <c r="AH87" s="70"/>
      <c r="AI87" s="70"/>
      <c r="AJ87" s="70"/>
      <c r="AK87" s="70"/>
      <c r="AL87" s="70"/>
      <c r="AM87" s="70"/>
      <c r="AN87" s="70"/>
      <c r="AO87" s="70"/>
      <c r="AP87" s="70"/>
      <c r="AQ87" s="70"/>
      <c r="AR87" s="69" t="s">
        <v>19</v>
      </c>
      <c r="AS87" s="69" t="s">
        <v>19</v>
      </c>
      <c r="AT87" s="70"/>
      <c r="AU87" s="69" t="s">
        <v>1251</v>
      </c>
      <c r="AV87" s="70">
        <v>106</v>
      </c>
    </row>
    <row r="88" spans="1:48" ht="30" customHeight="1">
      <c r="A88" s="68"/>
      <c r="B88" s="68"/>
      <c r="C88" s="68"/>
      <c r="D88" s="68"/>
      <c r="E88" s="16"/>
      <c r="F88" s="16"/>
      <c r="G88" s="16"/>
      <c r="H88" s="16"/>
      <c r="I88" s="16"/>
      <c r="J88" s="16"/>
      <c r="K88" s="16"/>
      <c r="L88" s="16"/>
      <c r="M88" s="68"/>
      <c r="Q88" s="135" t="s">
        <v>150</v>
      </c>
    </row>
    <row r="89" spans="1:48" ht="30" customHeight="1">
      <c r="A89" s="68"/>
      <c r="B89" s="68"/>
      <c r="C89" s="68"/>
      <c r="D89" s="68"/>
      <c r="E89" s="16"/>
      <c r="F89" s="16"/>
      <c r="G89" s="16"/>
      <c r="H89" s="16"/>
      <c r="I89" s="16"/>
      <c r="J89" s="16"/>
      <c r="K89" s="16"/>
      <c r="L89" s="16"/>
      <c r="M89" s="68"/>
      <c r="Q89" s="135" t="s">
        <v>150</v>
      </c>
    </row>
    <row r="90" spans="1:48" ht="30" customHeight="1">
      <c r="A90" s="68"/>
      <c r="B90" s="68"/>
      <c r="C90" s="68"/>
      <c r="D90" s="68"/>
      <c r="E90" s="16"/>
      <c r="F90" s="16"/>
      <c r="G90" s="16"/>
      <c r="H90" s="16"/>
      <c r="I90" s="16"/>
      <c r="J90" s="16"/>
      <c r="K90" s="16"/>
      <c r="L90" s="16"/>
      <c r="M90" s="68"/>
      <c r="Q90" s="135" t="s">
        <v>150</v>
      </c>
    </row>
    <row r="91" spans="1:48" ht="30" customHeight="1">
      <c r="A91" s="68"/>
      <c r="B91" s="68"/>
      <c r="C91" s="68"/>
      <c r="D91" s="68"/>
      <c r="E91" s="16"/>
      <c r="F91" s="16"/>
      <c r="G91" s="16"/>
      <c r="H91" s="16"/>
      <c r="I91" s="16"/>
      <c r="J91" s="16"/>
      <c r="K91" s="16"/>
      <c r="L91" s="16"/>
      <c r="M91" s="68"/>
      <c r="Q91" s="135" t="s">
        <v>150</v>
      </c>
    </row>
    <row r="92" spans="1:48" ht="30" customHeight="1">
      <c r="A92" s="68"/>
      <c r="B92" s="68"/>
      <c r="C92" s="68"/>
      <c r="D92" s="68"/>
      <c r="E92" s="16"/>
      <c r="F92" s="16"/>
      <c r="G92" s="16"/>
      <c r="H92" s="16"/>
      <c r="I92" s="16"/>
      <c r="J92" s="16"/>
      <c r="K92" s="16"/>
      <c r="L92" s="16"/>
      <c r="M92" s="68"/>
      <c r="Q92" s="135" t="s">
        <v>150</v>
      </c>
    </row>
    <row r="93" spans="1:48" ht="30" customHeight="1">
      <c r="A93" s="68"/>
      <c r="B93" s="68"/>
      <c r="C93" s="68"/>
      <c r="D93" s="68"/>
      <c r="E93" s="16"/>
      <c r="F93" s="16"/>
      <c r="G93" s="16"/>
      <c r="H93" s="16"/>
      <c r="I93" s="16"/>
      <c r="J93" s="16"/>
      <c r="K93" s="16"/>
      <c r="L93" s="16"/>
      <c r="M93" s="68"/>
      <c r="Q93" s="135" t="s">
        <v>150</v>
      </c>
    </row>
    <row r="94" spans="1:48" ht="30" customHeight="1">
      <c r="A94" s="68"/>
      <c r="B94" s="68"/>
      <c r="C94" s="68"/>
      <c r="D94" s="68"/>
      <c r="E94" s="16"/>
      <c r="F94" s="16"/>
      <c r="G94" s="16"/>
      <c r="H94" s="16"/>
      <c r="I94" s="16"/>
      <c r="J94" s="16"/>
      <c r="K94" s="16"/>
      <c r="L94" s="16"/>
      <c r="M94" s="68"/>
      <c r="Q94" s="135" t="s">
        <v>150</v>
      </c>
    </row>
    <row r="95" spans="1:48" ht="30" customHeight="1">
      <c r="A95" s="68"/>
      <c r="B95" s="68"/>
      <c r="C95" s="68"/>
      <c r="D95" s="68"/>
      <c r="E95" s="16"/>
      <c r="F95" s="16"/>
      <c r="G95" s="16"/>
      <c r="H95" s="16"/>
      <c r="I95" s="16"/>
      <c r="J95" s="16"/>
      <c r="K95" s="16"/>
      <c r="L95" s="16"/>
      <c r="M95" s="68"/>
      <c r="Q95" s="135" t="s">
        <v>150</v>
      </c>
    </row>
    <row r="96" spans="1:48" ht="30" customHeight="1">
      <c r="A96" s="68"/>
      <c r="B96" s="68"/>
      <c r="C96" s="68"/>
      <c r="D96" s="68"/>
      <c r="E96" s="16"/>
      <c r="F96" s="16"/>
      <c r="G96" s="16"/>
      <c r="H96" s="16"/>
      <c r="I96" s="16"/>
      <c r="J96" s="16"/>
      <c r="K96" s="16"/>
      <c r="L96" s="16"/>
      <c r="M96" s="68"/>
      <c r="Q96" s="135" t="s">
        <v>150</v>
      </c>
    </row>
    <row r="97" spans="1:17" ht="30" customHeight="1">
      <c r="A97" s="68"/>
      <c r="B97" s="68"/>
      <c r="C97" s="68"/>
      <c r="D97" s="68"/>
      <c r="E97" s="16"/>
      <c r="F97" s="16"/>
      <c r="G97" s="16"/>
      <c r="H97" s="16"/>
      <c r="I97" s="16"/>
      <c r="J97" s="16"/>
      <c r="K97" s="16"/>
      <c r="L97" s="16"/>
      <c r="M97" s="68"/>
      <c r="Q97" s="135" t="s">
        <v>150</v>
      </c>
    </row>
    <row r="98" spans="1:17" ht="30" customHeight="1">
      <c r="A98" s="68"/>
      <c r="B98" s="68"/>
      <c r="C98" s="68"/>
      <c r="D98" s="68"/>
      <c r="E98" s="16"/>
      <c r="F98" s="16"/>
      <c r="G98" s="16"/>
      <c r="H98" s="16"/>
      <c r="I98" s="16"/>
      <c r="J98" s="16"/>
      <c r="K98" s="16"/>
      <c r="L98" s="16"/>
      <c r="M98" s="68"/>
      <c r="Q98" s="135" t="s">
        <v>150</v>
      </c>
    </row>
    <row r="99" spans="1:17" ht="30" customHeight="1">
      <c r="A99" s="138" t="s">
        <v>25</v>
      </c>
      <c r="B99" s="68"/>
      <c r="C99" s="68"/>
      <c r="D99" s="68"/>
      <c r="E99" s="16"/>
      <c r="F99" s="16">
        <f>SUMIF(Q53:Q98,"0103",F53:F98)</f>
        <v>0</v>
      </c>
      <c r="G99" s="16"/>
      <c r="H99" s="16">
        <f>SUMIF(Q53:Q98,"0103",H53:H98)</f>
        <v>0</v>
      </c>
      <c r="I99" s="16"/>
      <c r="J99" s="16">
        <f>SUMIF(Q53:Q98,"0103",J53:J98)</f>
        <v>0</v>
      </c>
      <c r="K99" s="16"/>
      <c r="L99" s="16">
        <f>SUMIF(Q53:Q98,"0103",L53:L98)</f>
        <v>0</v>
      </c>
      <c r="M99" s="68"/>
      <c r="N99" t="s">
        <v>248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3" manualBreakCount="3">
    <brk id="26" max="12" man="1"/>
    <brk id="51" max="16383" man="1"/>
    <brk id="9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W51"/>
  <sheetViews>
    <sheetView view="pageBreakPreview" topLeftCell="B1" zoomScale="60" zoomScaleNormal="100" workbookViewId="0">
      <selection activeCell="N32" sqref="N32:N49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5" width="12.625" customWidth="1"/>
    <col min="6" max="6" width="13.625" customWidth="1"/>
    <col min="7" max="7" width="4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hidden="1" customWidth="1"/>
    <col min="19" max="19" width="13.625" hidden="1" customWidth="1"/>
    <col min="20" max="20" width="24.625" hidden="1" customWidth="1"/>
    <col min="21" max="24" width="0" hidden="1" customWidth="1"/>
  </cols>
  <sheetData>
    <row r="1" spans="1:23" ht="30" customHeight="1">
      <c r="A1" s="169" t="s">
        <v>295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</row>
    <row r="2" spans="1:23" ht="30" customHeight="1">
      <c r="A2" s="170" t="s">
        <v>1284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</row>
    <row r="3" spans="1:23" ht="30" customHeight="1">
      <c r="A3" s="136" t="s">
        <v>296</v>
      </c>
      <c r="B3" s="136" t="s">
        <v>1</v>
      </c>
      <c r="C3" s="136" t="s">
        <v>2</v>
      </c>
      <c r="D3" s="136" t="s">
        <v>3</v>
      </c>
      <c r="E3" s="136" t="s">
        <v>297</v>
      </c>
      <c r="F3" s="136" t="s">
        <v>298</v>
      </c>
      <c r="G3" s="136" t="s">
        <v>299</v>
      </c>
      <c r="H3" s="136" t="s">
        <v>300</v>
      </c>
      <c r="I3" s="136" t="s">
        <v>301</v>
      </c>
      <c r="J3" s="136" t="s">
        <v>302</v>
      </c>
      <c r="K3" s="136" t="s">
        <v>303</v>
      </c>
      <c r="L3" s="136" t="s">
        <v>304</v>
      </c>
      <c r="M3" s="136" t="s">
        <v>305</v>
      </c>
      <c r="N3" s="136" t="s">
        <v>306</v>
      </c>
      <c r="O3" s="136" t="s">
        <v>307</v>
      </c>
      <c r="P3" s="136" t="s">
        <v>308</v>
      </c>
      <c r="Q3" s="135" t="s">
        <v>19</v>
      </c>
      <c r="R3" s="135" t="s">
        <v>19</v>
      </c>
      <c r="S3" s="135" t="s">
        <v>19</v>
      </c>
      <c r="T3" s="135" t="s">
        <v>180</v>
      </c>
      <c r="V3" t="s">
        <v>698</v>
      </c>
      <c r="W3" t="s">
        <v>726</v>
      </c>
    </row>
    <row r="4" spans="1:23" ht="30" customHeight="1">
      <c r="A4" s="72"/>
      <c r="B4" s="168" t="s">
        <v>309</v>
      </c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</row>
    <row r="5" spans="1:23" ht="30" customHeight="1">
      <c r="A5" s="14" t="s">
        <v>1142</v>
      </c>
      <c r="B5" s="14" t="s">
        <v>673</v>
      </c>
      <c r="C5" s="14" t="s">
        <v>674</v>
      </c>
      <c r="D5" s="14" t="s">
        <v>184</v>
      </c>
      <c r="E5" s="14" t="s">
        <v>727</v>
      </c>
      <c r="F5" s="72">
        <v>92</v>
      </c>
      <c r="G5" s="72">
        <v>10</v>
      </c>
      <c r="H5" s="72"/>
      <c r="I5" s="72"/>
      <c r="J5" s="72"/>
      <c r="K5" s="72">
        <v>101</v>
      </c>
      <c r="L5" s="14" t="s">
        <v>698</v>
      </c>
      <c r="M5" s="72">
        <f>0.044*(H5+100)/100*(I5+100)/100*(J5+100)/100</f>
        <v>4.3999999999999997E-2</v>
      </c>
      <c r="N5" s="72"/>
      <c r="O5" s="14" t="s">
        <v>311</v>
      </c>
      <c r="P5" s="14" t="s">
        <v>728</v>
      </c>
      <c r="Q5" s="135" t="s">
        <v>21</v>
      </c>
      <c r="R5" s="135" t="s">
        <v>1176</v>
      </c>
      <c r="S5">
        <v>4.3999999999999997E-2</v>
      </c>
      <c r="T5" s="135" t="s">
        <v>1143</v>
      </c>
      <c r="V5">
        <f t="shared" ref="V5:V15" si="0">N5</f>
        <v>0</v>
      </c>
    </row>
    <row r="6" spans="1:23" ht="30" customHeight="1">
      <c r="A6" s="14" t="s">
        <v>1146</v>
      </c>
      <c r="B6" s="14" t="s">
        <v>677</v>
      </c>
      <c r="C6" s="14" t="s">
        <v>678</v>
      </c>
      <c r="D6" s="14" t="s">
        <v>184</v>
      </c>
      <c r="E6" s="14" t="s">
        <v>729</v>
      </c>
      <c r="F6" s="72">
        <v>74</v>
      </c>
      <c r="G6" s="72">
        <v>10</v>
      </c>
      <c r="H6" s="72"/>
      <c r="I6" s="72"/>
      <c r="J6" s="72"/>
      <c r="K6" s="72">
        <v>81</v>
      </c>
      <c r="L6" s="14" t="s">
        <v>698</v>
      </c>
      <c r="M6" s="72">
        <f>0.01*(H6+100)/100*(I6+100)/100*(J6+100)/100</f>
        <v>0.01</v>
      </c>
      <c r="N6" s="72"/>
      <c r="O6" s="14" t="s">
        <v>311</v>
      </c>
      <c r="P6" s="14" t="s">
        <v>730</v>
      </c>
      <c r="Q6" s="135" t="s">
        <v>21</v>
      </c>
      <c r="R6" s="135" t="s">
        <v>1176</v>
      </c>
      <c r="S6">
        <v>0.01</v>
      </c>
      <c r="T6" s="135" t="s">
        <v>1147</v>
      </c>
      <c r="V6">
        <f t="shared" si="0"/>
        <v>0</v>
      </c>
    </row>
    <row r="7" spans="1:23" ht="30" customHeight="1">
      <c r="A7" s="14" t="s">
        <v>1148</v>
      </c>
      <c r="B7" s="14" t="s">
        <v>677</v>
      </c>
      <c r="C7" s="14" t="s">
        <v>679</v>
      </c>
      <c r="D7" s="14" t="s">
        <v>184</v>
      </c>
      <c r="E7" s="14" t="s">
        <v>729</v>
      </c>
      <c r="F7" s="72">
        <v>268</v>
      </c>
      <c r="G7" s="72">
        <v>10</v>
      </c>
      <c r="H7" s="72"/>
      <c r="I7" s="72"/>
      <c r="J7" s="72"/>
      <c r="K7" s="72">
        <v>294</v>
      </c>
      <c r="L7" s="14" t="s">
        <v>698</v>
      </c>
      <c r="M7" s="72">
        <f>0.01*(H7+100)/100*(I7+100)/100*(J7+100)/100</f>
        <v>0.01</v>
      </c>
      <c r="N7" s="72"/>
      <c r="O7" s="14" t="s">
        <v>311</v>
      </c>
      <c r="P7" s="14" t="s">
        <v>730</v>
      </c>
      <c r="Q7" s="135" t="s">
        <v>21</v>
      </c>
      <c r="R7" s="135" t="s">
        <v>1176</v>
      </c>
      <c r="S7">
        <v>0.01</v>
      </c>
      <c r="T7" s="135" t="s">
        <v>1149</v>
      </c>
      <c r="V7">
        <f t="shared" si="0"/>
        <v>0</v>
      </c>
    </row>
    <row r="8" spans="1:23" ht="30" customHeight="1">
      <c r="A8" s="14" t="s">
        <v>1152</v>
      </c>
      <c r="B8" s="14" t="s">
        <v>681</v>
      </c>
      <c r="C8" s="14" t="s">
        <v>682</v>
      </c>
      <c r="D8" s="14" t="s">
        <v>204</v>
      </c>
      <c r="E8" s="14" t="s">
        <v>731</v>
      </c>
      <c r="F8" s="72">
        <v>16</v>
      </c>
      <c r="G8" s="72">
        <v>0</v>
      </c>
      <c r="H8" s="72"/>
      <c r="I8" s="72"/>
      <c r="J8" s="72"/>
      <c r="K8" s="72">
        <v>16</v>
      </c>
      <c r="L8" s="14" t="s">
        <v>698</v>
      </c>
      <c r="M8" s="72">
        <f>0.2*(H8+100)/100*(I8+100)/100*(J8+100)/100</f>
        <v>0.2</v>
      </c>
      <c r="N8" s="72"/>
      <c r="O8" s="14" t="s">
        <v>311</v>
      </c>
      <c r="P8" s="14" t="s">
        <v>732</v>
      </c>
      <c r="Q8" s="135" t="s">
        <v>21</v>
      </c>
      <c r="R8" s="135" t="s">
        <v>1176</v>
      </c>
      <c r="S8">
        <v>0.2</v>
      </c>
      <c r="T8" s="135" t="s">
        <v>1153</v>
      </c>
      <c r="V8">
        <f t="shared" si="0"/>
        <v>0</v>
      </c>
    </row>
    <row r="9" spans="1:23" ht="30" customHeight="1">
      <c r="A9" s="14" t="s">
        <v>1156</v>
      </c>
      <c r="B9" s="14" t="s">
        <v>684</v>
      </c>
      <c r="C9" s="14" t="s">
        <v>685</v>
      </c>
      <c r="D9" s="14" t="s">
        <v>204</v>
      </c>
      <c r="E9" s="14" t="s">
        <v>733</v>
      </c>
      <c r="F9" s="72">
        <v>7</v>
      </c>
      <c r="G9" s="72">
        <v>0</v>
      </c>
      <c r="H9" s="72"/>
      <c r="I9" s="72"/>
      <c r="J9" s="72"/>
      <c r="K9" s="72">
        <v>7</v>
      </c>
      <c r="L9" s="14" t="s">
        <v>698</v>
      </c>
      <c r="M9" s="72">
        <f>0.13*(H9+100)/100*(I9+100)/100*(J9+100)/100</f>
        <v>0.13</v>
      </c>
      <c r="N9" s="72"/>
      <c r="O9" s="14" t="s">
        <v>311</v>
      </c>
      <c r="P9" s="14" t="s">
        <v>734</v>
      </c>
      <c r="Q9" s="135" t="s">
        <v>21</v>
      </c>
      <c r="R9" s="135" t="s">
        <v>1176</v>
      </c>
      <c r="S9">
        <v>0.13</v>
      </c>
      <c r="T9" s="135" t="s">
        <v>1157</v>
      </c>
      <c r="V9">
        <f t="shared" si="0"/>
        <v>0</v>
      </c>
    </row>
    <row r="10" spans="1:23" ht="30" customHeight="1">
      <c r="A10" s="14" t="s">
        <v>1158</v>
      </c>
      <c r="B10" s="14" t="s">
        <v>684</v>
      </c>
      <c r="C10" s="14" t="s">
        <v>686</v>
      </c>
      <c r="D10" s="14" t="s">
        <v>204</v>
      </c>
      <c r="E10" s="14" t="s">
        <v>733</v>
      </c>
      <c r="F10" s="72">
        <v>1</v>
      </c>
      <c r="G10" s="72">
        <v>0</v>
      </c>
      <c r="H10" s="72"/>
      <c r="I10" s="72"/>
      <c r="J10" s="72"/>
      <c r="K10" s="72">
        <v>1</v>
      </c>
      <c r="L10" s="14" t="s">
        <v>698</v>
      </c>
      <c r="M10" s="72">
        <f>0.13*(H10+100)/100*(I10+100)/100*(J10+100)/100</f>
        <v>0.13</v>
      </c>
      <c r="N10" s="72"/>
      <c r="O10" s="14" t="s">
        <v>311</v>
      </c>
      <c r="P10" s="14" t="s">
        <v>734</v>
      </c>
      <c r="Q10" s="135" t="s">
        <v>21</v>
      </c>
      <c r="R10" s="135" t="s">
        <v>1176</v>
      </c>
      <c r="S10">
        <v>0.13</v>
      </c>
      <c r="T10" s="135" t="s">
        <v>1159</v>
      </c>
      <c r="V10">
        <f t="shared" si="0"/>
        <v>0</v>
      </c>
    </row>
    <row r="11" spans="1:23" ht="30" customHeight="1">
      <c r="A11" s="14" t="s">
        <v>1160</v>
      </c>
      <c r="B11" s="14" t="s">
        <v>687</v>
      </c>
      <c r="C11" s="14" t="s">
        <v>688</v>
      </c>
      <c r="D11" s="14" t="s">
        <v>204</v>
      </c>
      <c r="E11" s="14" t="s">
        <v>733</v>
      </c>
      <c r="F11" s="72">
        <v>2</v>
      </c>
      <c r="G11" s="72">
        <v>0</v>
      </c>
      <c r="H11" s="72"/>
      <c r="I11" s="72"/>
      <c r="J11" s="72"/>
      <c r="K11" s="72">
        <v>2</v>
      </c>
      <c r="L11" s="14" t="s">
        <v>698</v>
      </c>
      <c r="M11" s="72">
        <f>0.13*(H11+100)/100*(I11+100)/100*(J11+100)/100</f>
        <v>0.13</v>
      </c>
      <c r="N11" s="72"/>
      <c r="O11" s="14" t="s">
        <v>311</v>
      </c>
      <c r="P11" s="14" t="s">
        <v>734</v>
      </c>
      <c r="Q11" s="135" t="s">
        <v>21</v>
      </c>
      <c r="R11" s="135" t="s">
        <v>1176</v>
      </c>
      <c r="S11">
        <v>0.13</v>
      </c>
      <c r="T11" s="135" t="s">
        <v>1161</v>
      </c>
      <c r="V11">
        <f t="shared" si="0"/>
        <v>0</v>
      </c>
    </row>
    <row r="12" spans="1:23" ht="30" customHeight="1">
      <c r="A12" s="14" t="s">
        <v>1162</v>
      </c>
      <c r="B12" s="14" t="s">
        <v>1126</v>
      </c>
      <c r="C12" s="14" t="s">
        <v>689</v>
      </c>
      <c r="D12" s="14" t="s">
        <v>204</v>
      </c>
      <c r="E12" s="14" t="s">
        <v>968</v>
      </c>
      <c r="F12" s="72">
        <v>1</v>
      </c>
      <c r="G12" s="72">
        <v>0</v>
      </c>
      <c r="H12" s="72"/>
      <c r="I12" s="72"/>
      <c r="J12" s="72"/>
      <c r="K12" s="72">
        <v>1</v>
      </c>
      <c r="L12" s="14" t="s">
        <v>698</v>
      </c>
      <c r="M12" s="72">
        <f>0.21*(H12+100)/100*(I12+100)/100*(J12+100)/100</f>
        <v>0.21</v>
      </c>
      <c r="N12" s="72"/>
      <c r="O12" s="14" t="s">
        <v>311</v>
      </c>
      <c r="P12" s="14" t="s">
        <v>1135</v>
      </c>
      <c r="Q12" s="135" t="s">
        <v>21</v>
      </c>
      <c r="R12" s="135" t="s">
        <v>1176</v>
      </c>
      <c r="S12">
        <v>0.21</v>
      </c>
      <c r="T12" s="135" t="s">
        <v>1163</v>
      </c>
      <c r="V12">
        <f t="shared" si="0"/>
        <v>0</v>
      </c>
    </row>
    <row r="13" spans="1:23" ht="30" customHeight="1">
      <c r="A13" s="14" t="s">
        <v>1164</v>
      </c>
      <c r="B13" s="14" t="s">
        <v>690</v>
      </c>
      <c r="C13" s="14" t="s">
        <v>691</v>
      </c>
      <c r="D13" s="14" t="s">
        <v>204</v>
      </c>
      <c r="E13" s="14" t="s">
        <v>735</v>
      </c>
      <c r="F13" s="72">
        <v>3</v>
      </c>
      <c r="G13" s="72">
        <v>0</v>
      </c>
      <c r="H13" s="72"/>
      <c r="I13" s="72"/>
      <c r="J13" s="72"/>
      <c r="K13" s="72">
        <v>3</v>
      </c>
      <c r="L13" s="14" t="s">
        <v>698</v>
      </c>
      <c r="M13" s="72">
        <f>0.129*(H13+100)/100*(I13+100)/100*(J13+100)/100</f>
        <v>0.129</v>
      </c>
      <c r="N13" s="72"/>
      <c r="O13" s="14" t="s">
        <v>311</v>
      </c>
      <c r="P13" s="14" t="s">
        <v>1136</v>
      </c>
      <c r="Q13" s="135" t="s">
        <v>21</v>
      </c>
      <c r="R13" s="135" t="s">
        <v>1176</v>
      </c>
      <c r="S13">
        <v>0.129</v>
      </c>
      <c r="T13" s="135" t="s">
        <v>1165</v>
      </c>
      <c r="V13">
        <f t="shared" si="0"/>
        <v>0</v>
      </c>
    </row>
    <row r="14" spans="1:23" ht="30" customHeight="1">
      <c r="A14" s="14" t="s">
        <v>1166</v>
      </c>
      <c r="B14" s="14" t="s">
        <v>690</v>
      </c>
      <c r="C14" s="14" t="s">
        <v>692</v>
      </c>
      <c r="D14" s="14" t="s">
        <v>204</v>
      </c>
      <c r="E14" s="14" t="s">
        <v>735</v>
      </c>
      <c r="F14" s="72">
        <v>1</v>
      </c>
      <c r="G14" s="72">
        <v>0</v>
      </c>
      <c r="H14" s="72"/>
      <c r="I14" s="72"/>
      <c r="J14" s="72"/>
      <c r="K14" s="72">
        <v>1</v>
      </c>
      <c r="L14" s="14" t="s">
        <v>698</v>
      </c>
      <c r="M14" s="72">
        <f>0.139*(H14+100)/100*(I14+100)/100*(J14+100)/100</f>
        <v>0.13900000000000001</v>
      </c>
      <c r="N14" s="72"/>
      <c r="O14" s="14" t="s">
        <v>311</v>
      </c>
      <c r="P14" s="14" t="s">
        <v>1137</v>
      </c>
      <c r="Q14" s="135" t="s">
        <v>21</v>
      </c>
      <c r="R14" s="135" t="s">
        <v>1176</v>
      </c>
      <c r="S14">
        <v>0.13900000000000001</v>
      </c>
      <c r="T14" s="135" t="s">
        <v>1167</v>
      </c>
      <c r="V14">
        <f t="shared" si="0"/>
        <v>0</v>
      </c>
    </row>
    <row r="15" spans="1:23" ht="30" customHeight="1">
      <c r="A15" s="14" t="s">
        <v>1168</v>
      </c>
      <c r="B15" s="14" t="s">
        <v>693</v>
      </c>
      <c r="C15" s="14" t="s">
        <v>694</v>
      </c>
      <c r="D15" s="14" t="s">
        <v>204</v>
      </c>
      <c r="E15" s="14" t="s">
        <v>736</v>
      </c>
      <c r="F15" s="72">
        <v>1</v>
      </c>
      <c r="G15" s="72">
        <v>0</v>
      </c>
      <c r="H15" s="72"/>
      <c r="I15" s="72"/>
      <c r="J15" s="72"/>
      <c r="K15" s="72">
        <v>1</v>
      </c>
      <c r="L15" s="14" t="s">
        <v>698</v>
      </c>
      <c r="M15" s="72">
        <f>0.142*(H15+100)/100*(I15+100)/100*(J15+100)/100</f>
        <v>0.14199999999999999</v>
      </c>
      <c r="N15" s="72"/>
      <c r="O15" s="14" t="s">
        <v>311</v>
      </c>
      <c r="P15" s="14" t="s">
        <v>1138</v>
      </c>
      <c r="Q15" s="135" t="s">
        <v>21</v>
      </c>
      <c r="R15" s="135" t="s">
        <v>1176</v>
      </c>
      <c r="S15">
        <v>0.14199999999999999</v>
      </c>
      <c r="T15" s="135" t="s">
        <v>1169</v>
      </c>
      <c r="V15">
        <f t="shared" si="0"/>
        <v>0</v>
      </c>
    </row>
    <row r="16" spans="1:23" ht="30" customHeight="1">
      <c r="A16" s="14" t="s">
        <v>1176</v>
      </c>
      <c r="B16" s="14" t="s">
        <v>698</v>
      </c>
      <c r="C16" s="14" t="s">
        <v>243</v>
      </c>
      <c r="D16" s="14" t="s">
        <v>244</v>
      </c>
      <c r="E16" s="14" t="s">
        <v>19</v>
      </c>
      <c r="F16" s="72">
        <f>SUM(V5:V15)</f>
        <v>0</v>
      </c>
      <c r="G16" s="72"/>
      <c r="H16" s="72"/>
      <c r="I16" s="72"/>
      <c r="J16" s="72"/>
      <c r="K16" s="72">
        <f>IF(TRUNC(F16*[2]공량설정!B2/100, [2]공량설정!C3) = 0, 1, TRUNC(F16*[2]공량설정!B2/100, [2]공량설정!C3))</f>
        <v>1</v>
      </c>
      <c r="L16" s="14" t="s">
        <v>19</v>
      </c>
      <c r="M16" s="72"/>
      <c r="N16" s="72"/>
      <c r="O16" s="72" t="s">
        <v>311</v>
      </c>
      <c r="P16" s="14" t="s">
        <v>19</v>
      </c>
      <c r="Q16" s="135" t="s">
        <v>21</v>
      </c>
      <c r="R16" s="135" t="s">
        <v>19</v>
      </c>
      <c r="T16" s="135" t="s">
        <v>1177</v>
      </c>
    </row>
    <row r="17" spans="1:22" ht="30" customHeight="1">
      <c r="A17" s="72"/>
      <c r="B17" s="168" t="s">
        <v>326</v>
      </c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</row>
    <row r="18" spans="1:22" ht="30" customHeight="1">
      <c r="A18" s="14" t="s">
        <v>1142</v>
      </c>
      <c r="B18" s="14" t="s">
        <v>673</v>
      </c>
      <c r="C18" s="14" t="s">
        <v>674</v>
      </c>
      <c r="D18" s="14" t="s">
        <v>184</v>
      </c>
      <c r="E18" s="14" t="s">
        <v>727</v>
      </c>
      <c r="F18" s="72">
        <v>189</v>
      </c>
      <c r="G18" s="72">
        <v>10</v>
      </c>
      <c r="H18" s="72"/>
      <c r="I18" s="72"/>
      <c r="J18" s="72"/>
      <c r="K18" s="72">
        <v>207</v>
      </c>
      <c r="L18" s="14" t="s">
        <v>698</v>
      </c>
      <c r="M18" s="72">
        <f>0.044*(H18+100)/100*(I18+100)/100*(J18+100)/100</f>
        <v>4.3999999999999997E-2</v>
      </c>
      <c r="N18" s="72"/>
      <c r="O18" s="14" t="s">
        <v>311</v>
      </c>
      <c r="P18" s="14" t="s">
        <v>728</v>
      </c>
      <c r="Q18" s="135" t="s">
        <v>37</v>
      </c>
      <c r="R18" s="135" t="s">
        <v>1176</v>
      </c>
      <c r="S18">
        <v>4.3999999999999997E-2</v>
      </c>
      <c r="T18" s="135" t="s">
        <v>1180</v>
      </c>
      <c r="V18">
        <f t="shared" ref="V18:V29" si="1">N18</f>
        <v>0</v>
      </c>
    </row>
    <row r="19" spans="1:22" ht="30" customHeight="1">
      <c r="A19" s="14" t="s">
        <v>1146</v>
      </c>
      <c r="B19" s="14" t="s">
        <v>677</v>
      </c>
      <c r="C19" s="14" t="s">
        <v>678</v>
      </c>
      <c r="D19" s="14" t="s">
        <v>184</v>
      </c>
      <c r="E19" s="14" t="s">
        <v>729</v>
      </c>
      <c r="F19" s="72">
        <v>204</v>
      </c>
      <c r="G19" s="72">
        <v>10</v>
      </c>
      <c r="H19" s="72"/>
      <c r="I19" s="72"/>
      <c r="J19" s="72"/>
      <c r="K19" s="72">
        <v>224</v>
      </c>
      <c r="L19" s="14" t="s">
        <v>698</v>
      </c>
      <c r="M19" s="72">
        <f>0.01*(H19+100)/100*(I19+100)/100*(J19+100)/100</f>
        <v>0.01</v>
      </c>
      <c r="N19" s="72"/>
      <c r="O19" s="14" t="s">
        <v>311</v>
      </c>
      <c r="P19" s="14" t="s">
        <v>730</v>
      </c>
      <c r="Q19" s="135" t="s">
        <v>37</v>
      </c>
      <c r="R19" s="135" t="s">
        <v>1176</v>
      </c>
      <c r="S19">
        <v>0.01</v>
      </c>
      <c r="T19" s="135" t="s">
        <v>1182</v>
      </c>
      <c r="V19">
        <f t="shared" si="1"/>
        <v>0</v>
      </c>
    </row>
    <row r="20" spans="1:22" ht="30" customHeight="1">
      <c r="A20" s="14" t="s">
        <v>1148</v>
      </c>
      <c r="B20" s="14" t="s">
        <v>677</v>
      </c>
      <c r="C20" s="14" t="s">
        <v>679</v>
      </c>
      <c r="D20" s="14" t="s">
        <v>184</v>
      </c>
      <c r="E20" s="14" t="s">
        <v>729</v>
      </c>
      <c r="F20" s="72">
        <v>424</v>
      </c>
      <c r="G20" s="72">
        <v>10</v>
      </c>
      <c r="H20" s="72"/>
      <c r="I20" s="72"/>
      <c r="J20" s="72"/>
      <c r="K20" s="72">
        <v>466</v>
      </c>
      <c r="L20" s="14" t="s">
        <v>698</v>
      </c>
      <c r="M20" s="72">
        <f>0.01*(H20+100)/100*(I20+100)/100*(J20+100)/100</f>
        <v>0.01</v>
      </c>
      <c r="N20" s="72"/>
      <c r="O20" s="14" t="s">
        <v>311</v>
      </c>
      <c r="P20" s="14" t="s">
        <v>730</v>
      </c>
      <c r="Q20" s="135" t="s">
        <v>37</v>
      </c>
      <c r="R20" s="135" t="s">
        <v>1176</v>
      </c>
      <c r="S20">
        <v>0.01</v>
      </c>
      <c r="T20" s="135" t="s">
        <v>1183</v>
      </c>
      <c r="V20">
        <f t="shared" si="1"/>
        <v>0</v>
      </c>
    </row>
    <row r="21" spans="1:22" ht="30" customHeight="1">
      <c r="A21" s="14" t="s">
        <v>1152</v>
      </c>
      <c r="B21" s="14" t="s">
        <v>681</v>
      </c>
      <c r="C21" s="14" t="s">
        <v>682</v>
      </c>
      <c r="D21" s="14" t="s">
        <v>204</v>
      </c>
      <c r="E21" s="14" t="s">
        <v>731</v>
      </c>
      <c r="F21" s="72">
        <v>21</v>
      </c>
      <c r="G21" s="72">
        <v>0</v>
      </c>
      <c r="H21" s="72"/>
      <c r="I21" s="72"/>
      <c r="J21" s="72"/>
      <c r="K21" s="72">
        <v>21</v>
      </c>
      <c r="L21" s="14" t="s">
        <v>698</v>
      </c>
      <c r="M21" s="72">
        <f>0.2*(H21+100)/100*(I21+100)/100*(J21+100)/100</f>
        <v>0.2</v>
      </c>
      <c r="N21" s="72"/>
      <c r="O21" s="14" t="s">
        <v>311</v>
      </c>
      <c r="P21" s="14" t="s">
        <v>732</v>
      </c>
      <c r="Q21" s="135" t="s">
        <v>37</v>
      </c>
      <c r="R21" s="135" t="s">
        <v>1176</v>
      </c>
      <c r="S21">
        <v>0.2</v>
      </c>
      <c r="T21" s="135" t="s">
        <v>1185</v>
      </c>
      <c r="V21">
        <f t="shared" si="1"/>
        <v>0</v>
      </c>
    </row>
    <row r="22" spans="1:22" ht="30" customHeight="1">
      <c r="A22" s="14" t="s">
        <v>1156</v>
      </c>
      <c r="B22" s="14" t="s">
        <v>684</v>
      </c>
      <c r="C22" s="14" t="s">
        <v>685</v>
      </c>
      <c r="D22" s="14" t="s">
        <v>204</v>
      </c>
      <c r="E22" s="14" t="s">
        <v>733</v>
      </c>
      <c r="F22" s="72">
        <v>13</v>
      </c>
      <c r="G22" s="72">
        <v>0</v>
      </c>
      <c r="H22" s="72"/>
      <c r="I22" s="72"/>
      <c r="J22" s="72"/>
      <c r="K22" s="72">
        <v>13</v>
      </c>
      <c r="L22" s="14" t="s">
        <v>698</v>
      </c>
      <c r="M22" s="72">
        <f>0.13*(H22+100)/100*(I22+100)/100*(J22+100)/100</f>
        <v>0.13</v>
      </c>
      <c r="N22" s="72"/>
      <c r="O22" s="14" t="s">
        <v>311</v>
      </c>
      <c r="P22" s="14" t="s">
        <v>734</v>
      </c>
      <c r="Q22" s="135" t="s">
        <v>37</v>
      </c>
      <c r="R22" s="135" t="s">
        <v>1176</v>
      </c>
      <c r="S22">
        <v>0.13</v>
      </c>
      <c r="T22" s="135" t="s">
        <v>1187</v>
      </c>
      <c r="V22">
        <f t="shared" si="1"/>
        <v>0</v>
      </c>
    </row>
    <row r="23" spans="1:22" ht="30" customHeight="1">
      <c r="A23" s="14" t="s">
        <v>1158</v>
      </c>
      <c r="B23" s="14" t="s">
        <v>684</v>
      </c>
      <c r="C23" s="14" t="s">
        <v>686</v>
      </c>
      <c r="D23" s="14" t="s">
        <v>204</v>
      </c>
      <c r="E23" s="14" t="s">
        <v>733</v>
      </c>
      <c r="F23" s="72">
        <v>1</v>
      </c>
      <c r="G23" s="72">
        <v>0</v>
      </c>
      <c r="H23" s="72"/>
      <c r="I23" s="72"/>
      <c r="J23" s="72"/>
      <c r="K23" s="72">
        <v>1</v>
      </c>
      <c r="L23" s="14" t="s">
        <v>698</v>
      </c>
      <c r="M23" s="72">
        <f>0.13*(H23+100)/100*(I23+100)/100*(J23+100)/100</f>
        <v>0.13</v>
      </c>
      <c r="N23" s="72"/>
      <c r="O23" s="14" t="s">
        <v>311</v>
      </c>
      <c r="P23" s="14" t="s">
        <v>734</v>
      </c>
      <c r="Q23" s="135" t="s">
        <v>37</v>
      </c>
      <c r="R23" s="135" t="s">
        <v>1176</v>
      </c>
      <c r="S23">
        <v>0.13</v>
      </c>
      <c r="T23" s="135" t="s">
        <v>1188</v>
      </c>
      <c r="V23">
        <f t="shared" si="1"/>
        <v>0</v>
      </c>
    </row>
    <row r="24" spans="1:22" ht="30" customHeight="1">
      <c r="A24" s="14" t="s">
        <v>1160</v>
      </c>
      <c r="B24" s="14" t="s">
        <v>687</v>
      </c>
      <c r="C24" s="14" t="s">
        <v>688</v>
      </c>
      <c r="D24" s="14" t="s">
        <v>204</v>
      </c>
      <c r="E24" s="14" t="s">
        <v>733</v>
      </c>
      <c r="F24" s="72">
        <v>2</v>
      </c>
      <c r="G24" s="72">
        <v>0</v>
      </c>
      <c r="H24" s="72"/>
      <c r="I24" s="72"/>
      <c r="J24" s="72"/>
      <c r="K24" s="72">
        <v>2</v>
      </c>
      <c r="L24" s="14" t="s">
        <v>698</v>
      </c>
      <c r="M24" s="72">
        <f>0.13*(H24+100)/100*(I24+100)/100*(J24+100)/100</f>
        <v>0.13</v>
      </c>
      <c r="N24" s="72"/>
      <c r="O24" s="14" t="s">
        <v>311</v>
      </c>
      <c r="P24" s="14" t="s">
        <v>734</v>
      </c>
      <c r="Q24" s="135" t="s">
        <v>37</v>
      </c>
      <c r="R24" s="135" t="s">
        <v>1176</v>
      </c>
      <c r="S24">
        <v>0.13</v>
      </c>
      <c r="T24" s="135" t="s">
        <v>1189</v>
      </c>
      <c r="V24">
        <f t="shared" si="1"/>
        <v>0</v>
      </c>
    </row>
    <row r="25" spans="1:22" ht="30" customHeight="1">
      <c r="A25" s="14" t="s">
        <v>1162</v>
      </c>
      <c r="B25" s="14" t="s">
        <v>1126</v>
      </c>
      <c r="C25" s="14" t="s">
        <v>689</v>
      </c>
      <c r="D25" s="14" t="s">
        <v>204</v>
      </c>
      <c r="E25" s="14" t="s">
        <v>968</v>
      </c>
      <c r="F25" s="72">
        <v>1</v>
      </c>
      <c r="G25" s="72">
        <v>0</v>
      </c>
      <c r="H25" s="72"/>
      <c r="I25" s="72"/>
      <c r="J25" s="72"/>
      <c r="K25" s="72">
        <v>1</v>
      </c>
      <c r="L25" s="14" t="s">
        <v>698</v>
      </c>
      <c r="M25" s="72">
        <f>0.21*(H25+100)/100*(I25+100)/100*(J25+100)/100</f>
        <v>0.21</v>
      </c>
      <c r="N25" s="72"/>
      <c r="O25" s="14" t="s">
        <v>311</v>
      </c>
      <c r="P25" s="14" t="s">
        <v>1135</v>
      </c>
      <c r="Q25" s="135" t="s">
        <v>37</v>
      </c>
      <c r="R25" s="135" t="s">
        <v>1176</v>
      </c>
      <c r="S25">
        <v>0.21</v>
      </c>
      <c r="T25" s="135" t="s">
        <v>1190</v>
      </c>
      <c r="V25">
        <f t="shared" si="1"/>
        <v>0</v>
      </c>
    </row>
    <row r="26" spans="1:22" ht="30" customHeight="1">
      <c r="A26" s="14" t="s">
        <v>1191</v>
      </c>
      <c r="B26" s="14" t="s">
        <v>699</v>
      </c>
      <c r="C26" s="14" t="s">
        <v>700</v>
      </c>
      <c r="D26" s="14" t="s">
        <v>204</v>
      </c>
      <c r="E26" s="14" t="s">
        <v>735</v>
      </c>
      <c r="F26" s="72">
        <v>1</v>
      </c>
      <c r="G26" s="72">
        <v>0</v>
      </c>
      <c r="H26" s="72"/>
      <c r="I26" s="72"/>
      <c r="J26" s="72"/>
      <c r="K26" s="72">
        <v>1</v>
      </c>
      <c r="L26" s="14" t="s">
        <v>698</v>
      </c>
      <c r="M26" s="72">
        <f>0.136*(H26+100)/100*(I26+100)/100*(J26+100)/100</f>
        <v>0.13600000000000001</v>
      </c>
      <c r="N26" s="72"/>
      <c r="O26" s="14" t="s">
        <v>311</v>
      </c>
      <c r="P26" s="14" t="s">
        <v>1139</v>
      </c>
      <c r="Q26" s="135" t="s">
        <v>37</v>
      </c>
      <c r="R26" s="135" t="s">
        <v>1176</v>
      </c>
      <c r="S26">
        <v>0.13600000000000001</v>
      </c>
      <c r="T26" s="135" t="s">
        <v>1192</v>
      </c>
      <c r="V26">
        <f t="shared" si="1"/>
        <v>0</v>
      </c>
    </row>
    <row r="27" spans="1:22" ht="30" customHeight="1">
      <c r="A27" s="14" t="s">
        <v>1164</v>
      </c>
      <c r="B27" s="14" t="s">
        <v>690</v>
      </c>
      <c r="C27" s="14" t="s">
        <v>691</v>
      </c>
      <c r="D27" s="14" t="s">
        <v>204</v>
      </c>
      <c r="E27" s="14" t="s">
        <v>735</v>
      </c>
      <c r="F27" s="72">
        <v>1</v>
      </c>
      <c r="G27" s="72">
        <v>0</v>
      </c>
      <c r="H27" s="72"/>
      <c r="I27" s="72"/>
      <c r="J27" s="72"/>
      <c r="K27" s="72">
        <v>1</v>
      </c>
      <c r="L27" s="14" t="s">
        <v>698</v>
      </c>
      <c r="M27" s="72">
        <f>0.129*(H27+100)/100*(I27+100)/100*(J27+100)/100</f>
        <v>0.129</v>
      </c>
      <c r="N27" s="72"/>
      <c r="O27" s="14" t="s">
        <v>311</v>
      </c>
      <c r="P27" s="14" t="s">
        <v>1136</v>
      </c>
      <c r="Q27" s="135" t="s">
        <v>37</v>
      </c>
      <c r="R27" s="135" t="s">
        <v>1176</v>
      </c>
      <c r="S27">
        <v>0.129</v>
      </c>
      <c r="T27" s="135" t="s">
        <v>1193</v>
      </c>
      <c r="V27">
        <f t="shared" si="1"/>
        <v>0</v>
      </c>
    </row>
    <row r="28" spans="1:22" ht="30" customHeight="1">
      <c r="A28" s="14" t="s">
        <v>1166</v>
      </c>
      <c r="B28" s="14" t="s">
        <v>690</v>
      </c>
      <c r="C28" s="14" t="s">
        <v>692</v>
      </c>
      <c r="D28" s="14" t="s">
        <v>204</v>
      </c>
      <c r="E28" s="14" t="s">
        <v>735</v>
      </c>
      <c r="F28" s="72">
        <v>1</v>
      </c>
      <c r="G28" s="72">
        <v>0</v>
      </c>
      <c r="H28" s="72"/>
      <c r="I28" s="72"/>
      <c r="J28" s="72"/>
      <c r="K28" s="72">
        <v>1</v>
      </c>
      <c r="L28" s="14" t="s">
        <v>698</v>
      </c>
      <c r="M28" s="72">
        <f>0.139*(H28+100)/100*(I28+100)/100*(J28+100)/100</f>
        <v>0.13900000000000001</v>
      </c>
      <c r="N28" s="72"/>
      <c r="O28" s="14" t="s">
        <v>311</v>
      </c>
      <c r="P28" s="14" t="s">
        <v>1137</v>
      </c>
      <c r="Q28" s="135" t="s">
        <v>37</v>
      </c>
      <c r="R28" s="135" t="s">
        <v>1176</v>
      </c>
      <c r="S28">
        <v>0.13900000000000001</v>
      </c>
      <c r="T28" s="135" t="s">
        <v>1194</v>
      </c>
      <c r="V28">
        <f t="shared" si="1"/>
        <v>0</v>
      </c>
    </row>
    <row r="29" spans="1:22" ht="30" customHeight="1">
      <c r="A29" s="14" t="s">
        <v>1195</v>
      </c>
      <c r="B29" s="14" t="s">
        <v>701</v>
      </c>
      <c r="C29" s="14" t="s">
        <v>702</v>
      </c>
      <c r="D29" s="14" t="s">
        <v>291</v>
      </c>
      <c r="E29" s="14" t="s">
        <v>737</v>
      </c>
      <c r="F29" s="72">
        <v>1</v>
      </c>
      <c r="G29" s="72">
        <v>0</v>
      </c>
      <c r="H29" s="72"/>
      <c r="I29" s="72"/>
      <c r="J29" s="72"/>
      <c r="K29" s="72">
        <v>1</v>
      </c>
      <c r="L29" s="14" t="s">
        <v>698</v>
      </c>
      <c r="M29" s="72">
        <f>0.116*(H29+100)/100*(I29+100)/100*(J29+100)/100</f>
        <v>0.11600000000000002</v>
      </c>
      <c r="N29" s="72"/>
      <c r="O29" s="14" t="s">
        <v>311</v>
      </c>
      <c r="P29" s="14" t="s">
        <v>738</v>
      </c>
      <c r="Q29" s="135" t="s">
        <v>37</v>
      </c>
      <c r="R29" s="135" t="s">
        <v>1176</v>
      </c>
      <c r="S29">
        <v>0.11600000000000001</v>
      </c>
      <c r="T29" s="135" t="s">
        <v>1196</v>
      </c>
      <c r="V29">
        <f t="shared" si="1"/>
        <v>0</v>
      </c>
    </row>
    <row r="30" spans="1:22" ht="30" customHeight="1">
      <c r="A30" s="14" t="s">
        <v>1176</v>
      </c>
      <c r="B30" s="14" t="s">
        <v>698</v>
      </c>
      <c r="C30" s="14" t="s">
        <v>243</v>
      </c>
      <c r="D30" s="14" t="s">
        <v>244</v>
      </c>
      <c r="E30" s="14" t="s">
        <v>19</v>
      </c>
      <c r="F30" s="72">
        <f>SUM(V18:V29)</f>
        <v>0</v>
      </c>
      <c r="G30" s="72"/>
      <c r="H30" s="72"/>
      <c r="I30" s="72"/>
      <c r="J30" s="72"/>
      <c r="K30" s="72">
        <f>IF(TRUNC(F30*[2]공량설정!B4/100, [2]공량설정!C5) = 0, 1, TRUNC(F30*[2]공량설정!B4/100, [2]공량설정!C5))</f>
        <v>1</v>
      </c>
      <c r="L30" s="14" t="s">
        <v>19</v>
      </c>
      <c r="M30" s="72"/>
      <c r="N30" s="72"/>
      <c r="O30" s="72" t="s">
        <v>311</v>
      </c>
      <c r="P30" s="14" t="s">
        <v>19</v>
      </c>
      <c r="Q30" s="135" t="s">
        <v>37</v>
      </c>
      <c r="R30" s="135" t="s">
        <v>19</v>
      </c>
      <c r="T30" s="135" t="s">
        <v>1200</v>
      </c>
    </row>
    <row r="31" spans="1:22" ht="30" customHeight="1">
      <c r="A31" s="72"/>
      <c r="B31" s="168" t="s">
        <v>327</v>
      </c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</row>
    <row r="32" spans="1:22" ht="30" customHeight="1">
      <c r="A32" s="14" t="s">
        <v>1202</v>
      </c>
      <c r="B32" s="14" t="s">
        <v>703</v>
      </c>
      <c r="C32" s="14" t="s">
        <v>704</v>
      </c>
      <c r="D32" s="14" t="s">
        <v>184</v>
      </c>
      <c r="E32" s="14" t="s">
        <v>727</v>
      </c>
      <c r="F32" s="72">
        <v>25</v>
      </c>
      <c r="G32" s="72">
        <v>10</v>
      </c>
      <c r="H32" s="72"/>
      <c r="I32" s="72"/>
      <c r="J32" s="72"/>
      <c r="K32" s="72">
        <v>27</v>
      </c>
      <c r="L32" s="14" t="s">
        <v>698</v>
      </c>
      <c r="M32" s="72">
        <f>0.14*(H32+100)/100*(I32+100)/100*(J32+100)/100</f>
        <v>0.14000000000000001</v>
      </c>
      <c r="N32" s="72"/>
      <c r="O32" s="14" t="s">
        <v>311</v>
      </c>
      <c r="P32" s="14" t="s">
        <v>739</v>
      </c>
      <c r="Q32" s="135" t="s">
        <v>150</v>
      </c>
      <c r="R32" s="135" t="s">
        <v>1176</v>
      </c>
      <c r="S32">
        <v>0.14000000000000001</v>
      </c>
      <c r="T32" s="135" t="s">
        <v>1203</v>
      </c>
      <c r="V32">
        <f>N32</f>
        <v>0</v>
      </c>
    </row>
    <row r="33" spans="1:23" ht="30" customHeight="1">
      <c r="A33" s="14" t="s">
        <v>1204</v>
      </c>
      <c r="B33" s="14" t="s">
        <v>703</v>
      </c>
      <c r="C33" s="14" t="s">
        <v>705</v>
      </c>
      <c r="D33" s="14" t="s">
        <v>184</v>
      </c>
      <c r="E33" s="14" t="s">
        <v>727</v>
      </c>
      <c r="F33" s="72">
        <v>25</v>
      </c>
      <c r="G33" s="72">
        <v>10</v>
      </c>
      <c r="H33" s="72"/>
      <c r="I33" s="72"/>
      <c r="J33" s="72"/>
      <c r="K33" s="72">
        <v>27</v>
      </c>
      <c r="L33" s="14" t="s">
        <v>698</v>
      </c>
      <c r="M33" s="72">
        <f>0.11*(H33+100)/100*(I33+100)/100*(J33+100)/100</f>
        <v>0.11</v>
      </c>
      <c r="N33" s="72"/>
      <c r="O33" s="14" t="s">
        <v>311</v>
      </c>
      <c r="P33" s="14" t="s">
        <v>740</v>
      </c>
      <c r="Q33" s="135" t="s">
        <v>150</v>
      </c>
      <c r="R33" s="135" t="s">
        <v>1176</v>
      </c>
      <c r="S33">
        <v>0.11</v>
      </c>
      <c r="T33" s="135" t="s">
        <v>1205</v>
      </c>
      <c r="V33">
        <f>N33</f>
        <v>0</v>
      </c>
    </row>
    <row r="34" spans="1:23" ht="30" customHeight="1">
      <c r="A34" s="14" t="s">
        <v>1142</v>
      </c>
      <c r="B34" s="14" t="s">
        <v>673</v>
      </c>
      <c r="C34" s="14" t="s">
        <v>674</v>
      </c>
      <c r="D34" s="14" t="s">
        <v>184</v>
      </c>
      <c r="E34" s="14" t="s">
        <v>727</v>
      </c>
      <c r="F34" s="72">
        <v>171</v>
      </c>
      <c r="G34" s="72">
        <v>10</v>
      </c>
      <c r="H34" s="72"/>
      <c r="I34" s="72"/>
      <c r="J34" s="72"/>
      <c r="K34" s="72">
        <v>188</v>
      </c>
      <c r="L34" s="14" t="s">
        <v>698</v>
      </c>
      <c r="M34" s="72">
        <f>0.044*(H34+100)/100*(I34+100)/100*(J34+100)/100</f>
        <v>4.3999999999999997E-2</v>
      </c>
      <c r="N34" s="72"/>
      <c r="O34" s="14" t="s">
        <v>311</v>
      </c>
      <c r="P34" s="14" t="s">
        <v>728</v>
      </c>
      <c r="Q34" s="135" t="s">
        <v>150</v>
      </c>
      <c r="R34" s="135" t="s">
        <v>1176</v>
      </c>
      <c r="S34">
        <v>4.3999999999999997E-2</v>
      </c>
      <c r="T34" s="135" t="s">
        <v>1206</v>
      </c>
      <c r="V34">
        <f>N34</f>
        <v>0</v>
      </c>
    </row>
    <row r="35" spans="1:23" ht="30" customHeight="1">
      <c r="A35" s="14" t="s">
        <v>1208</v>
      </c>
      <c r="B35" s="14" t="s">
        <v>706</v>
      </c>
      <c r="C35" s="14" t="s">
        <v>707</v>
      </c>
      <c r="D35" s="14" t="s">
        <v>184</v>
      </c>
      <c r="E35" s="14" t="s">
        <v>741</v>
      </c>
      <c r="F35" s="72">
        <v>25</v>
      </c>
      <c r="G35" s="72">
        <v>5</v>
      </c>
      <c r="H35" s="72"/>
      <c r="I35" s="72"/>
      <c r="J35" s="72"/>
      <c r="K35" s="72">
        <v>26</v>
      </c>
      <c r="L35" s="14" t="s">
        <v>726</v>
      </c>
      <c r="M35" s="72">
        <f>0.014*(H35+100)/100*(I35+100)/100*(J35+100)/100</f>
        <v>1.4000000000000002E-2</v>
      </c>
      <c r="N35" s="72"/>
      <c r="O35" s="14" t="s">
        <v>491</v>
      </c>
      <c r="P35" s="14" t="s">
        <v>1252</v>
      </c>
      <c r="Q35" s="135" t="s">
        <v>150</v>
      </c>
      <c r="R35" s="135" t="s">
        <v>1249</v>
      </c>
      <c r="S35">
        <v>1.4E-2</v>
      </c>
      <c r="T35" s="135" t="s">
        <v>1209</v>
      </c>
      <c r="W35">
        <f>N35</f>
        <v>0</v>
      </c>
    </row>
    <row r="36" spans="1:23" ht="30" customHeight="1">
      <c r="A36" s="14" t="s">
        <v>1146</v>
      </c>
      <c r="B36" s="14" t="s">
        <v>677</v>
      </c>
      <c r="C36" s="14" t="s">
        <v>678</v>
      </c>
      <c r="D36" s="14" t="s">
        <v>184</v>
      </c>
      <c r="E36" s="14" t="s">
        <v>729</v>
      </c>
      <c r="F36" s="72">
        <v>411</v>
      </c>
      <c r="G36" s="72">
        <v>10</v>
      </c>
      <c r="H36" s="72"/>
      <c r="I36" s="72"/>
      <c r="J36" s="72"/>
      <c r="K36" s="72">
        <v>452</v>
      </c>
      <c r="L36" s="14" t="s">
        <v>698</v>
      </c>
      <c r="M36" s="72">
        <f>0.01*(H36+100)/100*(I36+100)/100*(J36+100)/100</f>
        <v>0.01</v>
      </c>
      <c r="N36" s="72"/>
      <c r="O36" s="14" t="s">
        <v>311</v>
      </c>
      <c r="P36" s="14" t="s">
        <v>730</v>
      </c>
      <c r="Q36" s="135" t="s">
        <v>150</v>
      </c>
      <c r="R36" s="135" t="s">
        <v>1176</v>
      </c>
      <c r="S36">
        <v>0.01</v>
      </c>
      <c r="T36" s="135" t="s">
        <v>1210</v>
      </c>
      <c r="V36">
        <f t="shared" ref="V36:V49" si="2">N36</f>
        <v>0</v>
      </c>
    </row>
    <row r="37" spans="1:23" ht="30" customHeight="1">
      <c r="A37" s="14" t="s">
        <v>1148</v>
      </c>
      <c r="B37" s="14" t="s">
        <v>677</v>
      </c>
      <c r="C37" s="14" t="s">
        <v>679</v>
      </c>
      <c r="D37" s="14" t="s">
        <v>184</v>
      </c>
      <c r="E37" s="14" t="s">
        <v>729</v>
      </c>
      <c r="F37" s="72">
        <v>315</v>
      </c>
      <c r="G37" s="72">
        <v>10</v>
      </c>
      <c r="H37" s="72"/>
      <c r="I37" s="72"/>
      <c r="J37" s="72"/>
      <c r="K37" s="72">
        <v>346</v>
      </c>
      <c r="L37" s="14" t="s">
        <v>698</v>
      </c>
      <c r="M37" s="72">
        <f>0.01*(H37+100)/100*(I37+100)/100*(J37+100)/100</f>
        <v>0.01</v>
      </c>
      <c r="N37" s="72"/>
      <c r="O37" s="14" t="s">
        <v>311</v>
      </c>
      <c r="P37" s="14" t="s">
        <v>730</v>
      </c>
      <c r="Q37" s="135" t="s">
        <v>150</v>
      </c>
      <c r="R37" s="135" t="s">
        <v>1176</v>
      </c>
      <c r="S37">
        <v>0.01</v>
      </c>
      <c r="T37" s="135" t="s">
        <v>1211</v>
      </c>
      <c r="V37">
        <f t="shared" si="2"/>
        <v>0</v>
      </c>
    </row>
    <row r="38" spans="1:23" ht="30" customHeight="1">
      <c r="A38" s="14" t="s">
        <v>1152</v>
      </c>
      <c r="B38" s="14" t="s">
        <v>681</v>
      </c>
      <c r="C38" s="14" t="s">
        <v>682</v>
      </c>
      <c r="D38" s="14" t="s">
        <v>204</v>
      </c>
      <c r="E38" s="14" t="s">
        <v>731</v>
      </c>
      <c r="F38" s="72">
        <v>20</v>
      </c>
      <c r="G38" s="72">
        <v>0</v>
      </c>
      <c r="H38" s="72"/>
      <c r="I38" s="72"/>
      <c r="J38" s="72"/>
      <c r="K38" s="72">
        <v>20</v>
      </c>
      <c r="L38" s="14" t="s">
        <v>698</v>
      </c>
      <c r="M38" s="72">
        <f>0.2*(H38+100)/100*(I38+100)/100*(J38+100)/100</f>
        <v>0.2</v>
      </c>
      <c r="N38" s="72"/>
      <c r="O38" s="14" t="s">
        <v>311</v>
      </c>
      <c r="P38" s="14" t="s">
        <v>732</v>
      </c>
      <c r="Q38" s="135" t="s">
        <v>150</v>
      </c>
      <c r="R38" s="135" t="s">
        <v>1176</v>
      </c>
      <c r="S38">
        <v>0.2</v>
      </c>
      <c r="T38" s="135" t="s">
        <v>1213</v>
      </c>
      <c r="V38">
        <f t="shared" si="2"/>
        <v>0</v>
      </c>
    </row>
    <row r="39" spans="1:23" ht="30" customHeight="1">
      <c r="A39" s="14" t="s">
        <v>1156</v>
      </c>
      <c r="B39" s="14" t="s">
        <v>684</v>
      </c>
      <c r="C39" s="14" t="s">
        <v>685</v>
      </c>
      <c r="D39" s="14" t="s">
        <v>204</v>
      </c>
      <c r="E39" s="14" t="s">
        <v>733</v>
      </c>
      <c r="F39" s="72">
        <v>8</v>
      </c>
      <c r="G39" s="72">
        <v>0</v>
      </c>
      <c r="H39" s="72"/>
      <c r="I39" s="72"/>
      <c r="J39" s="72"/>
      <c r="K39" s="72">
        <v>8</v>
      </c>
      <c r="L39" s="14" t="s">
        <v>698</v>
      </c>
      <c r="M39" s="72">
        <f>0.13*(H39+100)/100*(I39+100)/100*(J39+100)/100</f>
        <v>0.13</v>
      </c>
      <c r="N39" s="72"/>
      <c r="O39" s="14" t="s">
        <v>311</v>
      </c>
      <c r="P39" s="14" t="s">
        <v>734</v>
      </c>
      <c r="Q39" s="135" t="s">
        <v>150</v>
      </c>
      <c r="R39" s="135" t="s">
        <v>1176</v>
      </c>
      <c r="S39">
        <v>0.13</v>
      </c>
      <c r="T39" s="135" t="s">
        <v>1221</v>
      </c>
      <c r="V39">
        <f t="shared" si="2"/>
        <v>0</v>
      </c>
    </row>
    <row r="40" spans="1:23" ht="30" customHeight="1">
      <c r="A40" s="14" t="s">
        <v>1158</v>
      </c>
      <c r="B40" s="14" t="s">
        <v>684</v>
      </c>
      <c r="C40" s="14" t="s">
        <v>686</v>
      </c>
      <c r="D40" s="14" t="s">
        <v>204</v>
      </c>
      <c r="E40" s="14" t="s">
        <v>733</v>
      </c>
      <c r="F40" s="72">
        <v>1</v>
      </c>
      <c r="G40" s="72">
        <v>0</v>
      </c>
      <c r="H40" s="72"/>
      <c r="I40" s="72"/>
      <c r="J40" s="72"/>
      <c r="K40" s="72">
        <v>1</v>
      </c>
      <c r="L40" s="14" t="s">
        <v>698</v>
      </c>
      <c r="M40" s="72">
        <f>0.13*(H40+100)/100*(I40+100)/100*(J40+100)/100</f>
        <v>0.13</v>
      </c>
      <c r="N40" s="72"/>
      <c r="O40" s="14" t="s">
        <v>311</v>
      </c>
      <c r="P40" s="14" t="s">
        <v>734</v>
      </c>
      <c r="Q40" s="135" t="s">
        <v>150</v>
      </c>
      <c r="R40" s="135" t="s">
        <v>1176</v>
      </c>
      <c r="S40">
        <v>0.13</v>
      </c>
      <c r="T40" s="135" t="s">
        <v>1222</v>
      </c>
      <c r="V40">
        <f t="shared" si="2"/>
        <v>0</v>
      </c>
    </row>
    <row r="41" spans="1:23" ht="30" customHeight="1">
      <c r="A41" s="14" t="s">
        <v>1162</v>
      </c>
      <c r="B41" s="14" t="s">
        <v>1126</v>
      </c>
      <c r="C41" s="14" t="s">
        <v>689</v>
      </c>
      <c r="D41" s="14" t="s">
        <v>204</v>
      </c>
      <c r="E41" s="14" t="s">
        <v>968</v>
      </c>
      <c r="F41" s="72">
        <v>1</v>
      </c>
      <c r="G41" s="72">
        <v>0</v>
      </c>
      <c r="H41" s="72"/>
      <c r="I41" s="72"/>
      <c r="J41" s="72"/>
      <c r="K41" s="72">
        <v>1</v>
      </c>
      <c r="L41" s="14" t="s">
        <v>698</v>
      </c>
      <c r="M41" s="72">
        <f>0.21*(H41+100)/100*(I41+100)/100*(J41+100)/100</f>
        <v>0.21</v>
      </c>
      <c r="N41" s="72"/>
      <c r="O41" s="14" t="s">
        <v>311</v>
      </c>
      <c r="P41" s="14" t="s">
        <v>1135</v>
      </c>
      <c r="Q41" s="135" t="s">
        <v>150</v>
      </c>
      <c r="R41" s="135" t="s">
        <v>1176</v>
      </c>
      <c r="S41">
        <v>0.21</v>
      </c>
      <c r="T41" s="135" t="s">
        <v>1223</v>
      </c>
      <c r="V41">
        <f t="shared" si="2"/>
        <v>0</v>
      </c>
    </row>
    <row r="42" spans="1:23" ht="30" customHeight="1">
      <c r="A42" s="14" t="s">
        <v>1160</v>
      </c>
      <c r="B42" s="14" t="s">
        <v>687</v>
      </c>
      <c r="C42" s="14" t="s">
        <v>688</v>
      </c>
      <c r="D42" s="14" t="s">
        <v>204</v>
      </c>
      <c r="E42" s="14" t="s">
        <v>733</v>
      </c>
      <c r="F42" s="72">
        <v>2</v>
      </c>
      <c r="G42" s="72">
        <v>0</v>
      </c>
      <c r="H42" s="72"/>
      <c r="I42" s="72"/>
      <c r="J42" s="72"/>
      <c r="K42" s="72">
        <v>2</v>
      </c>
      <c r="L42" s="14" t="s">
        <v>698</v>
      </c>
      <c r="M42" s="72">
        <f>0.13*(H42+100)/100*(I42+100)/100*(J42+100)/100</f>
        <v>0.13</v>
      </c>
      <c r="N42" s="72"/>
      <c r="O42" s="14" t="s">
        <v>311</v>
      </c>
      <c r="P42" s="14" t="s">
        <v>734</v>
      </c>
      <c r="Q42" s="135" t="s">
        <v>150</v>
      </c>
      <c r="R42" s="135" t="s">
        <v>1176</v>
      </c>
      <c r="S42">
        <v>0.13</v>
      </c>
      <c r="T42" s="135" t="s">
        <v>1224</v>
      </c>
      <c r="V42">
        <f t="shared" si="2"/>
        <v>0</v>
      </c>
    </row>
    <row r="43" spans="1:23" ht="30" customHeight="1">
      <c r="A43" s="14" t="s">
        <v>1191</v>
      </c>
      <c r="B43" s="14" t="s">
        <v>699</v>
      </c>
      <c r="C43" s="14" t="s">
        <v>700</v>
      </c>
      <c r="D43" s="14" t="s">
        <v>204</v>
      </c>
      <c r="E43" s="14" t="s">
        <v>735</v>
      </c>
      <c r="F43" s="72">
        <v>1</v>
      </c>
      <c r="G43" s="72">
        <v>0</v>
      </c>
      <c r="H43" s="72"/>
      <c r="I43" s="72"/>
      <c r="J43" s="72"/>
      <c r="K43" s="72">
        <v>1</v>
      </c>
      <c r="L43" s="14" t="s">
        <v>698</v>
      </c>
      <c r="M43" s="72">
        <f>0.136*(H43+100)/100*(I43+100)/100*(J43+100)/100</f>
        <v>0.13600000000000001</v>
      </c>
      <c r="N43" s="72"/>
      <c r="O43" s="14" t="s">
        <v>311</v>
      </c>
      <c r="P43" s="14" t="s">
        <v>1139</v>
      </c>
      <c r="Q43" s="135" t="s">
        <v>150</v>
      </c>
      <c r="R43" s="135" t="s">
        <v>1176</v>
      </c>
      <c r="S43">
        <v>0.13600000000000001</v>
      </c>
      <c r="T43" s="135" t="s">
        <v>1225</v>
      </c>
      <c r="V43">
        <f t="shared" si="2"/>
        <v>0</v>
      </c>
    </row>
    <row r="44" spans="1:23" ht="30" customHeight="1">
      <c r="A44" s="14" t="s">
        <v>1164</v>
      </c>
      <c r="B44" s="14" t="s">
        <v>690</v>
      </c>
      <c r="C44" s="14" t="s">
        <v>691</v>
      </c>
      <c r="D44" s="14" t="s">
        <v>204</v>
      </c>
      <c r="E44" s="14" t="s">
        <v>735</v>
      </c>
      <c r="F44" s="72">
        <v>3</v>
      </c>
      <c r="G44" s="72">
        <v>0</v>
      </c>
      <c r="H44" s="72"/>
      <c r="I44" s="72"/>
      <c r="J44" s="72"/>
      <c r="K44" s="72">
        <v>3</v>
      </c>
      <c r="L44" s="14" t="s">
        <v>698</v>
      </c>
      <c r="M44" s="72">
        <f>0.129*(H44+100)/100*(I44+100)/100*(J44+100)/100</f>
        <v>0.129</v>
      </c>
      <c r="N44" s="72"/>
      <c r="O44" s="14" t="s">
        <v>311</v>
      </c>
      <c r="P44" s="14" t="s">
        <v>1136</v>
      </c>
      <c r="Q44" s="135" t="s">
        <v>150</v>
      </c>
      <c r="R44" s="135" t="s">
        <v>1176</v>
      </c>
      <c r="S44">
        <v>0.129</v>
      </c>
      <c r="T44" s="135" t="s">
        <v>1226</v>
      </c>
      <c r="V44">
        <f t="shared" si="2"/>
        <v>0</v>
      </c>
    </row>
    <row r="45" spans="1:23" ht="30" customHeight="1">
      <c r="A45" s="14" t="s">
        <v>1166</v>
      </c>
      <c r="B45" s="14" t="s">
        <v>690</v>
      </c>
      <c r="C45" s="14" t="s">
        <v>692</v>
      </c>
      <c r="D45" s="14" t="s">
        <v>204</v>
      </c>
      <c r="E45" s="14" t="s">
        <v>735</v>
      </c>
      <c r="F45" s="72">
        <v>1</v>
      </c>
      <c r="G45" s="72">
        <v>0</v>
      </c>
      <c r="H45" s="72"/>
      <c r="I45" s="72"/>
      <c r="J45" s="72"/>
      <c r="K45" s="72">
        <v>1</v>
      </c>
      <c r="L45" s="14" t="s">
        <v>698</v>
      </c>
      <c r="M45" s="72">
        <f>0.139*(H45+100)/100*(I45+100)/100*(J45+100)/100</f>
        <v>0.13900000000000001</v>
      </c>
      <c r="N45" s="72"/>
      <c r="O45" s="14" t="s">
        <v>311</v>
      </c>
      <c r="P45" s="14" t="s">
        <v>1137</v>
      </c>
      <c r="Q45" s="135" t="s">
        <v>150</v>
      </c>
      <c r="R45" s="135" t="s">
        <v>1176</v>
      </c>
      <c r="S45">
        <v>0.13900000000000001</v>
      </c>
      <c r="T45" s="135" t="s">
        <v>1227</v>
      </c>
      <c r="V45">
        <f t="shared" si="2"/>
        <v>0</v>
      </c>
    </row>
    <row r="46" spans="1:23" ht="30" customHeight="1">
      <c r="A46" s="14" t="s">
        <v>1228</v>
      </c>
      <c r="B46" s="14" t="s">
        <v>715</v>
      </c>
      <c r="C46" s="14" t="s">
        <v>716</v>
      </c>
      <c r="D46" s="14" t="s">
        <v>204</v>
      </c>
      <c r="E46" s="14" t="s">
        <v>735</v>
      </c>
      <c r="F46" s="72">
        <v>1</v>
      </c>
      <c r="G46" s="72">
        <v>0</v>
      </c>
      <c r="H46" s="72"/>
      <c r="I46" s="72"/>
      <c r="J46" s="72"/>
      <c r="K46" s="72">
        <v>1</v>
      </c>
      <c r="L46" s="14" t="s">
        <v>698</v>
      </c>
      <c r="M46" s="72">
        <f>0.118*(H46+100)/100*(I46+100)/100*(J46+100)/100</f>
        <v>0.11799999999999999</v>
      </c>
      <c r="N46" s="72"/>
      <c r="O46" s="14" t="s">
        <v>311</v>
      </c>
      <c r="P46" s="14" t="s">
        <v>1140</v>
      </c>
      <c r="Q46" s="135" t="s">
        <v>150</v>
      </c>
      <c r="R46" s="135" t="s">
        <v>1176</v>
      </c>
      <c r="S46">
        <v>0.11799999999999999</v>
      </c>
      <c r="T46" s="135" t="s">
        <v>1229</v>
      </c>
      <c r="V46">
        <f t="shared" si="2"/>
        <v>0</v>
      </c>
    </row>
    <row r="47" spans="1:23" ht="30" customHeight="1">
      <c r="A47" s="14" t="s">
        <v>1168</v>
      </c>
      <c r="B47" s="14" t="s">
        <v>693</v>
      </c>
      <c r="C47" s="14" t="s">
        <v>694</v>
      </c>
      <c r="D47" s="14" t="s">
        <v>204</v>
      </c>
      <c r="E47" s="14" t="s">
        <v>736</v>
      </c>
      <c r="F47" s="72">
        <v>1</v>
      </c>
      <c r="G47" s="72">
        <v>0</v>
      </c>
      <c r="H47" s="72"/>
      <c r="I47" s="72"/>
      <c r="J47" s="72"/>
      <c r="K47" s="72">
        <v>1</v>
      </c>
      <c r="L47" s="14" t="s">
        <v>698</v>
      </c>
      <c r="M47" s="72">
        <f>0.142*(H47+100)/100*(I47+100)/100*(J47+100)/100</f>
        <v>0.14199999999999999</v>
      </c>
      <c r="N47" s="72"/>
      <c r="O47" s="14" t="s">
        <v>311</v>
      </c>
      <c r="P47" s="14" t="s">
        <v>1138</v>
      </c>
      <c r="Q47" s="135" t="s">
        <v>150</v>
      </c>
      <c r="R47" s="135" t="s">
        <v>1176</v>
      </c>
      <c r="S47">
        <v>0.14199999999999999</v>
      </c>
      <c r="T47" s="135" t="s">
        <v>1230</v>
      </c>
      <c r="V47">
        <f t="shared" si="2"/>
        <v>0</v>
      </c>
    </row>
    <row r="48" spans="1:23" ht="30" customHeight="1">
      <c r="A48" s="14" t="s">
        <v>1195</v>
      </c>
      <c r="B48" s="14" t="s">
        <v>701</v>
      </c>
      <c r="C48" s="14" t="s">
        <v>702</v>
      </c>
      <c r="D48" s="14" t="s">
        <v>291</v>
      </c>
      <c r="E48" s="14" t="s">
        <v>737</v>
      </c>
      <c r="F48" s="72">
        <v>1</v>
      </c>
      <c r="G48" s="72">
        <v>0</v>
      </c>
      <c r="H48" s="72"/>
      <c r="I48" s="72"/>
      <c r="J48" s="72"/>
      <c r="K48" s="72">
        <v>1</v>
      </c>
      <c r="L48" s="14" t="s">
        <v>698</v>
      </c>
      <c r="M48" s="72">
        <f>0.116*(H48+100)/100*(I48+100)/100*(J48+100)/100</f>
        <v>0.11600000000000002</v>
      </c>
      <c r="N48" s="72"/>
      <c r="O48" s="14" t="s">
        <v>311</v>
      </c>
      <c r="P48" s="14" t="s">
        <v>738</v>
      </c>
      <c r="Q48" s="135" t="s">
        <v>150</v>
      </c>
      <c r="R48" s="135" t="s">
        <v>1176</v>
      </c>
      <c r="S48">
        <v>0.11600000000000001</v>
      </c>
      <c r="T48" s="135" t="s">
        <v>1233</v>
      </c>
      <c r="V48">
        <f t="shared" si="2"/>
        <v>0</v>
      </c>
    </row>
    <row r="49" spans="1:22" ht="30" customHeight="1">
      <c r="A49" s="14" t="s">
        <v>1234</v>
      </c>
      <c r="B49" s="14" t="s">
        <v>719</v>
      </c>
      <c r="C49" s="14" t="s">
        <v>720</v>
      </c>
      <c r="D49" s="14" t="s">
        <v>204</v>
      </c>
      <c r="E49" s="14" t="s">
        <v>742</v>
      </c>
      <c r="F49" s="72">
        <v>1</v>
      </c>
      <c r="G49" s="72">
        <v>0</v>
      </c>
      <c r="H49" s="72"/>
      <c r="I49" s="72"/>
      <c r="J49" s="72"/>
      <c r="K49" s="72">
        <v>1</v>
      </c>
      <c r="L49" s="14" t="s">
        <v>698</v>
      </c>
      <c r="M49" s="72">
        <f>1.68*(H49+100)/100*(I49+100)/100*(J49+100)/100</f>
        <v>1.68</v>
      </c>
      <c r="N49" s="72"/>
      <c r="O49" s="14" t="s">
        <v>311</v>
      </c>
      <c r="P49" s="14" t="s">
        <v>743</v>
      </c>
      <c r="Q49" s="135" t="s">
        <v>150</v>
      </c>
      <c r="R49" s="135" t="s">
        <v>1176</v>
      </c>
      <c r="S49">
        <v>1.68</v>
      </c>
      <c r="T49" s="135" t="s">
        <v>1235</v>
      </c>
      <c r="V49">
        <f t="shared" si="2"/>
        <v>0</v>
      </c>
    </row>
    <row r="50" spans="1:22" ht="30" customHeight="1">
      <c r="A50" s="14" t="s">
        <v>1176</v>
      </c>
      <c r="B50" s="14" t="s">
        <v>698</v>
      </c>
      <c r="C50" s="14" t="s">
        <v>243</v>
      </c>
      <c r="D50" s="14" t="s">
        <v>244</v>
      </c>
      <c r="E50" s="14" t="s">
        <v>19</v>
      </c>
      <c r="F50" s="72">
        <f>SUM(V32:V49)</f>
        <v>0</v>
      </c>
      <c r="G50" s="72"/>
      <c r="H50" s="72"/>
      <c r="I50" s="72"/>
      <c r="J50" s="72"/>
      <c r="K50" s="72">
        <f>IF(TRUNC(F50*[2]공량설정!B6/100, [2]공량설정!C7) = 0, 1, TRUNC(F50*[2]공량설정!B6/100, [2]공량설정!C7))</f>
        <v>1</v>
      </c>
      <c r="L50" s="14" t="s">
        <v>19</v>
      </c>
      <c r="M50" s="72"/>
      <c r="N50" s="72"/>
      <c r="O50" s="72" t="s">
        <v>311</v>
      </c>
      <c r="P50" s="14" t="s">
        <v>19</v>
      </c>
      <c r="Q50" s="135" t="s">
        <v>150</v>
      </c>
      <c r="R50" s="135" t="s">
        <v>19</v>
      </c>
      <c r="T50" s="135" t="s">
        <v>1248</v>
      </c>
    </row>
    <row r="51" spans="1:22" ht="30" customHeight="1">
      <c r="A51" s="14" t="s">
        <v>1249</v>
      </c>
      <c r="B51" s="14" t="s">
        <v>726</v>
      </c>
      <c r="C51" s="14" t="s">
        <v>243</v>
      </c>
      <c r="D51" s="14" t="s">
        <v>244</v>
      </c>
      <c r="E51" s="14" t="s">
        <v>19</v>
      </c>
      <c r="F51" s="72">
        <f>SUM(W32:W49)</f>
        <v>0</v>
      </c>
      <c r="G51" s="72"/>
      <c r="H51" s="72"/>
      <c r="I51" s="72"/>
      <c r="J51" s="72"/>
      <c r="K51" s="72">
        <f>IF(TRUNC(F51*[2]공량설정!B6/100, [2]공량설정!C8) = 0, 1, TRUNC(F51*[2]공량설정!B6/100, [2]공량설정!C8))</f>
        <v>1</v>
      </c>
      <c r="L51" s="14" t="s">
        <v>19</v>
      </c>
      <c r="M51" s="72"/>
      <c r="N51" s="72"/>
      <c r="O51" s="72" t="s">
        <v>491</v>
      </c>
      <c r="P51" s="14" t="s">
        <v>19</v>
      </c>
      <c r="Q51" s="135" t="s">
        <v>150</v>
      </c>
      <c r="R51" s="135" t="s">
        <v>19</v>
      </c>
      <c r="T51" s="135" t="s">
        <v>1250</v>
      </c>
    </row>
  </sheetData>
  <mergeCells count="5">
    <mergeCell ref="A1:P1"/>
    <mergeCell ref="A2:P2"/>
    <mergeCell ref="B4:P4"/>
    <mergeCell ref="B17:P17"/>
    <mergeCell ref="B31:P31"/>
  </mergeCells>
  <phoneticPr fontId="1" type="noConversion"/>
  <pageMargins left="0.78740157480314954" right="0" top="0.39370078740157477" bottom="0.39370078740157477" header="0" footer="0"/>
  <pageSetup paperSize="9" scale="57" fitToHeight="0" orientation="landscape" r:id="rId1"/>
  <rowBreaks count="1" manualBreakCount="1">
    <brk id="30" max="1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N12"/>
  <sheetViews>
    <sheetView view="pageBreakPreview" topLeftCell="B1" zoomScale="60" zoomScaleNormal="100" workbookViewId="0">
      <selection activeCell="B3" sqref="B3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>
      <c r="A1" s="64"/>
      <c r="B1" s="63" t="s">
        <v>332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4" ht="30" customHeight="1">
      <c r="A2" s="73"/>
      <c r="B2" s="74" t="s">
        <v>1284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7"/>
    </row>
    <row r="3" spans="1:14" ht="30" customHeight="1">
      <c r="A3" s="136" t="s">
        <v>296</v>
      </c>
      <c r="B3" s="136" t="s">
        <v>1</v>
      </c>
      <c r="C3" s="136" t="s">
        <v>2</v>
      </c>
      <c r="D3" s="136" t="s">
        <v>3</v>
      </c>
      <c r="E3" s="136" t="s">
        <v>333</v>
      </c>
      <c r="F3" s="136" t="s">
        <v>334</v>
      </c>
      <c r="G3" s="136" t="s">
        <v>335</v>
      </c>
      <c r="H3" s="136" t="s">
        <v>336</v>
      </c>
      <c r="I3" s="136" t="s">
        <v>307</v>
      </c>
      <c r="J3" s="136" t="s">
        <v>42</v>
      </c>
      <c r="K3" s="136" t="s">
        <v>337</v>
      </c>
      <c r="L3" s="136" t="s">
        <v>299</v>
      </c>
      <c r="M3" s="136" t="s">
        <v>338</v>
      </c>
      <c r="N3" s="135" t="s">
        <v>339</v>
      </c>
    </row>
    <row r="4" spans="1:14" ht="30" customHeight="1">
      <c r="A4" s="138" t="s">
        <v>1170</v>
      </c>
      <c r="B4" s="138" t="s">
        <v>695</v>
      </c>
      <c r="C4" s="138" t="s">
        <v>19</v>
      </c>
      <c r="D4" s="138" t="s">
        <v>291</v>
      </c>
      <c r="E4" s="75">
        <f>'일위대가-EF'!F7</f>
        <v>0</v>
      </c>
      <c r="F4" s="75">
        <f>'일위대가-EF'!H7</f>
        <v>0</v>
      </c>
      <c r="G4" s="75">
        <f>'일위대가-EF'!J7</f>
        <v>0</v>
      </c>
      <c r="H4" s="75">
        <f t="shared" ref="H4:H12" si="0">E4+F4+G4</f>
        <v>0</v>
      </c>
      <c r="I4" s="138" t="s">
        <v>195</v>
      </c>
      <c r="J4" s="138" t="s">
        <v>19</v>
      </c>
      <c r="K4" s="138" t="s">
        <v>19</v>
      </c>
      <c r="L4" s="138" t="s">
        <v>19</v>
      </c>
      <c r="M4" s="138" t="s">
        <v>19</v>
      </c>
      <c r="N4" s="69" t="s">
        <v>19</v>
      </c>
    </row>
    <row r="5" spans="1:14" ht="30" customHeight="1">
      <c r="A5" s="138" t="s">
        <v>1172</v>
      </c>
      <c r="B5" s="138" t="s">
        <v>696</v>
      </c>
      <c r="C5" s="138" t="s">
        <v>1127</v>
      </c>
      <c r="D5" s="138" t="s">
        <v>291</v>
      </c>
      <c r="E5" s="75">
        <f>'일위대가-EF'!F12</f>
        <v>0</v>
      </c>
      <c r="F5" s="75">
        <f>'일위대가-EF'!H12</f>
        <v>0</v>
      </c>
      <c r="G5" s="75">
        <f>'일위대가-EF'!J12</f>
        <v>0</v>
      </c>
      <c r="H5" s="75">
        <f t="shared" si="0"/>
        <v>0</v>
      </c>
      <c r="I5" s="138" t="s">
        <v>197</v>
      </c>
      <c r="J5" s="138" t="s">
        <v>19</v>
      </c>
      <c r="K5" s="138" t="s">
        <v>19</v>
      </c>
      <c r="L5" s="138" t="s">
        <v>19</v>
      </c>
      <c r="M5" s="138" t="s">
        <v>19</v>
      </c>
      <c r="N5" s="69" t="s">
        <v>19</v>
      </c>
    </row>
    <row r="6" spans="1:14" ht="30" customHeight="1">
      <c r="A6" s="138" t="s">
        <v>1174</v>
      </c>
      <c r="B6" s="138" t="s">
        <v>697</v>
      </c>
      <c r="C6" s="138" t="s">
        <v>786</v>
      </c>
      <c r="D6" s="138" t="s">
        <v>204</v>
      </c>
      <c r="E6" s="75">
        <f>'일위대가-EF'!F17</f>
        <v>0</v>
      </c>
      <c r="F6" s="75">
        <f>'일위대가-EF'!H17</f>
        <v>0</v>
      </c>
      <c r="G6" s="75">
        <f>'일위대가-EF'!J17</f>
        <v>0</v>
      </c>
      <c r="H6" s="75">
        <f t="shared" si="0"/>
        <v>0</v>
      </c>
      <c r="I6" s="138" t="s">
        <v>199</v>
      </c>
      <c r="J6" s="138" t="s">
        <v>19</v>
      </c>
      <c r="K6" s="138" t="s">
        <v>19</v>
      </c>
      <c r="L6" s="138" t="s">
        <v>19</v>
      </c>
      <c r="M6" s="138" t="s">
        <v>19</v>
      </c>
      <c r="N6" s="69" t="s">
        <v>19</v>
      </c>
    </row>
    <row r="7" spans="1:14" ht="30" customHeight="1">
      <c r="A7" s="138" t="s">
        <v>1215</v>
      </c>
      <c r="B7" s="138" t="s">
        <v>708</v>
      </c>
      <c r="C7" s="138" t="s">
        <v>709</v>
      </c>
      <c r="D7" s="138" t="s">
        <v>204</v>
      </c>
      <c r="E7" s="75">
        <f>'일위대가-EF'!F28</f>
        <v>0</v>
      </c>
      <c r="F7" s="75">
        <f>'일위대가-EF'!H28</f>
        <v>0</v>
      </c>
      <c r="G7" s="75">
        <f>'일위대가-EF'!J28</f>
        <v>0</v>
      </c>
      <c r="H7" s="75">
        <f t="shared" si="0"/>
        <v>0</v>
      </c>
      <c r="I7" s="138" t="s">
        <v>201</v>
      </c>
      <c r="J7" s="138" t="s">
        <v>19</v>
      </c>
      <c r="K7" s="138" t="s">
        <v>19</v>
      </c>
      <c r="L7" s="138" t="s">
        <v>19</v>
      </c>
      <c r="M7" s="138" t="s">
        <v>19</v>
      </c>
      <c r="N7" s="69" t="s">
        <v>19</v>
      </c>
    </row>
    <row r="8" spans="1:14" ht="30" customHeight="1">
      <c r="A8" s="138" t="s">
        <v>1237</v>
      </c>
      <c r="B8" s="138" t="s">
        <v>696</v>
      </c>
      <c r="C8" s="138" t="s">
        <v>1128</v>
      </c>
      <c r="D8" s="138" t="s">
        <v>291</v>
      </c>
      <c r="E8" s="75">
        <f>'일위대가-EF'!F33</f>
        <v>0</v>
      </c>
      <c r="F8" s="75">
        <f>'일위대가-EF'!H33</f>
        <v>0</v>
      </c>
      <c r="G8" s="75">
        <f>'일위대가-EF'!J33</f>
        <v>0</v>
      </c>
      <c r="H8" s="75">
        <f t="shared" si="0"/>
        <v>0</v>
      </c>
      <c r="I8" s="138" t="s">
        <v>219</v>
      </c>
      <c r="J8" s="138" t="s">
        <v>19</v>
      </c>
      <c r="K8" s="138" t="s">
        <v>19</v>
      </c>
      <c r="L8" s="138" t="s">
        <v>19</v>
      </c>
      <c r="M8" s="138" t="s">
        <v>19</v>
      </c>
      <c r="N8" s="69" t="s">
        <v>19</v>
      </c>
    </row>
    <row r="9" spans="1:14" ht="30" customHeight="1">
      <c r="A9" s="138" t="s">
        <v>1240</v>
      </c>
      <c r="B9" s="138" t="s">
        <v>721</v>
      </c>
      <c r="C9" s="138" t="s">
        <v>1128</v>
      </c>
      <c r="D9" s="138" t="s">
        <v>291</v>
      </c>
      <c r="E9" s="75">
        <f>'일위대가-EF'!F38</f>
        <v>0</v>
      </c>
      <c r="F9" s="75">
        <f>'일위대가-EF'!H38</f>
        <v>0</v>
      </c>
      <c r="G9" s="75">
        <f>'일위대가-EF'!J38</f>
        <v>0</v>
      </c>
      <c r="H9" s="75">
        <f t="shared" si="0"/>
        <v>0</v>
      </c>
      <c r="I9" s="138" t="s">
        <v>221</v>
      </c>
      <c r="J9" s="138" t="s">
        <v>19</v>
      </c>
      <c r="K9" s="138" t="s">
        <v>19</v>
      </c>
      <c r="L9" s="138" t="s">
        <v>19</v>
      </c>
      <c r="M9" s="138" t="s">
        <v>19</v>
      </c>
      <c r="N9" s="69" t="s">
        <v>19</v>
      </c>
    </row>
    <row r="10" spans="1:14" ht="30" customHeight="1">
      <c r="A10" s="138" t="s">
        <v>1242</v>
      </c>
      <c r="B10" s="138" t="s">
        <v>722</v>
      </c>
      <c r="C10" s="138" t="s">
        <v>1128</v>
      </c>
      <c r="D10" s="138" t="s">
        <v>291</v>
      </c>
      <c r="E10" s="75">
        <f>'일위대가-EF'!F43</f>
        <v>0</v>
      </c>
      <c r="F10" s="75">
        <f>'일위대가-EF'!H43</f>
        <v>0</v>
      </c>
      <c r="G10" s="75">
        <f>'일위대가-EF'!J43</f>
        <v>0</v>
      </c>
      <c r="H10" s="75">
        <f t="shared" si="0"/>
        <v>0</v>
      </c>
      <c r="I10" s="138" t="s">
        <v>223</v>
      </c>
      <c r="J10" s="138" t="s">
        <v>19</v>
      </c>
      <c r="K10" s="138" t="s">
        <v>19</v>
      </c>
      <c r="L10" s="138" t="s">
        <v>19</v>
      </c>
      <c r="M10" s="138" t="s">
        <v>19</v>
      </c>
      <c r="N10" s="69" t="s">
        <v>19</v>
      </c>
    </row>
    <row r="11" spans="1:14" ht="30" customHeight="1">
      <c r="A11" s="138" t="s">
        <v>1244</v>
      </c>
      <c r="B11" s="138" t="s">
        <v>723</v>
      </c>
      <c r="C11" s="138" t="s">
        <v>724</v>
      </c>
      <c r="D11" s="138" t="s">
        <v>204</v>
      </c>
      <c r="E11" s="75">
        <f>'일위대가-EF'!F48</f>
        <v>0</v>
      </c>
      <c r="F11" s="75">
        <f>'일위대가-EF'!H48</f>
        <v>0</v>
      </c>
      <c r="G11" s="75">
        <f>'일위대가-EF'!J48</f>
        <v>0</v>
      </c>
      <c r="H11" s="75">
        <f t="shared" si="0"/>
        <v>0</v>
      </c>
      <c r="I11" s="138" t="s">
        <v>225</v>
      </c>
      <c r="J11" s="138" t="s">
        <v>19</v>
      </c>
      <c r="K11" s="138" t="s">
        <v>19</v>
      </c>
      <c r="L11" s="138" t="s">
        <v>19</v>
      </c>
      <c r="M11" s="138" t="s">
        <v>19</v>
      </c>
      <c r="N11" s="69" t="s">
        <v>19</v>
      </c>
    </row>
    <row r="12" spans="1:14" ht="30" customHeight="1">
      <c r="A12" s="138" t="s">
        <v>1246</v>
      </c>
      <c r="B12" s="138" t="s">
        <v>725</v>
      </c>
      <c r="C12" s="138" t="s">
        <v>19</v>
      </c>
      <c r="D12" s="138" t="s">
        <v>291</v>
      </c>
      <c r="E12" s="75">
        <f>'일위대가-EF'!F53</f>
        <v>0</v>
      </c>
      <c r="F12" s="75">
        <f>'일위대가-EF'!H53</f>
        <v>0</v>
      </c>
      <c r="G12" s="75">
        <f>'일위대가-EF'!J53</f>
        <v>0</v>
      </c>
      <c r="H12" s="75">
        <f t="shared" si="0"/>
        <v>0</v>
      </c>
      <c r="I12" s="138" t="s">
        <v>235</v>
      </c>
      <c r="J12" s="138" t="s">
        <v>19</v>
      </c>
      <c r="K12" s="138" t="s">
        <v>19</v>
      </c>
      <c r="L12" s="138" t="s">
        <v>19</v>
      </c>
      <c r="M12" s="138" t="s">
        <v>19</v>
      </c>
      <c r="N12" s="69" t="s">
        <v>19</v>
      </c>
    </row>
  </sheetData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Z53"/>
  <sheetViews>
    <sheetView view="pageBreakPreview" zoomScale="60" zoomScaleNormal="100" workbookViewId="0">
      <selection activeCell="D46" sqref="D46:D53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>
      <c r="A1" s="65" t="s">
        <v>1284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7"/>
    </row>
    <row r="2" spans="1:52" ht="30" customHeight="1">
      <c r="A2" s="165" t="s">
        <v>1</v>
      </c>
      <c r="B2" s="165" t="s">
        <v>2</v>
      </c>
      <c r="C2" s="165" t="s">
        <v>3</v>
      </c>
      <c r="D2" s="165" t="s">
        <v>4</v>
      </c>
      <c r="E2" s="165" t="s">
        <v>5</v>
      </c>
      <c r="F2" s="165"/>
      <c r="G2" s="165" t="s">
        <v>8</v>
      </c>
      <c r="H2" s="165"/>
      <c r="I2" s="165" t="s">
        <v>9</v>
      </c>
      <c r="J2" s="165"/>
      <c r="K2" s="165" t="s">
        <v>10</v>
      </c>
      <c r="L2" s="165"/>
      <c r="M2" s="165" t="s">
        <v>11</v>
      </c>
      <c r="N2" s="164" t="s">
        <v>348</v>
      </c>
      <c r="O2" s="164" t="s">
        <v>151</v>
      </c>
      <c r="P2" s="164" t="s">
        <v>153</v>
      </c>
      <c r="Q2" s="164" t="s">
        <v>154</v>
      </c>
      <c r="R2" s="164" t="s">
        <v>155</v>
      </c>
      <c r="S2" s="164" t="s">
        <v>156</v>
      </c>
      <c r="T2" s="164" t="s">
        <v>157</v>
      </c>
      <c r="U2" s="164" t="s">
        <v>158</v>
      </c>
      <c r="V2" s="164" t="s">
        <v>159</v>
      </c>
      <c r="W2" s="164" t="s">
        <v>160</v>
      </c>
      <c r="X2" s="164" t="s">
        <v>161</v>
      </c>
      <c r="Y2" s="164" t="s">
        <v>162</v>
      </c>
      <c r="Z2" s="164" t="s">
        <v>163</v>
      </c>
      <c r="AA2" s="164" t="s">
        <v>164</v>
      </c>
      <c r="AB2" s="164" t="s">
        <v>165</v>
      </c>
      <c r="AC2" s="164" t="s">
        <v>166</v>
      </c>
      <c r="AD2" s="164" t="s">
        <v>167</v>
      </c>
      <c r="AE2" s="164" t="s">
        <v>168</v>
      </c>
      <c r="AF2" s="164" t="s">
        <v>169</v>
      </c>
      <c r="AG2" s="164" t="s">
        <v>170</v>
      </c>
      <c r="AH2" s="164" t="s">
        <v>171</v>
      </c>
      <c r="AI2" s="164" t="s">
        <v>172</v>
      </c>
      <c r="AJ2" s="164" t="s">
        <v>173</v>
      </c>
      <c r="AK2" s="164" t="s">
        <v>174</v>
      </c>
      <c r="AL2" s="164" t="s">
        <v>175</v>
      </c>
      <c r="AM2" s="164" t="s">
        <v>176</v>
      </c>
      <c r="AN2" s="164" t="s">
        <v>177</v>
      </c>
      <c r="AO2" s="164" t="s">
        <v>178</v>
      </c>
      <c r="AP2" s="164" t="s">
        <v>349</v>
      </c>
      <c r="AQ2" s="164" t="s">
        <v>350</v>
      </c>
      <c r="AR2" s="164" t="s">
        <v>351</v>
      </c>
      <c r="AS2" s="164" t="s">
        <v>352</v>
      </c>
      <c r="AT2" s="164" t="s">
        <v>353</v>
      </c>
      <c r="AU2" s="164" t="s">
        <v>354</v>
      </c>
      <c r="AV2" s="164" t="s">
        <v>179</v>
      </c>
      <c r="AW2" s="164" t="s">
        <v>355</v>
      </c>
      <c r="AX2" s="135" t="s">
        <v>339</v>
      </c>
      <c r="AY2" s="135" t="s">
        <v>152</v>
      </c>
      <c r="AZ2" s="135" t="s">
        <v>356</v>
      </c>
    </row>
    <row r="3" spans="1:52" ht="30" customHeight="1">
      <c r="A3" s="165"/>
      <c r="B3" s="165"/>
      <c r="C3" s="165"/>
      <c r="D3" s="165"/>
      <c r="E3" s="136" t="s">
        <v>6</v>
      </c>
      <c r="F3" s="136" t="s">
        <v>7</v>
      </c>
      <c r="G3" s="136" t="s">
        <v>6</v>
      </c>
      <c r="H3" s="136" t="s">
        <v>7</v>
      </c>
      <c r="I3" s="136" t="s">
        <v>6</v>
      </c>
      <c r="J3" s="136" t="s">
        <v>7</v>
      </c>
      <c r="K3" s="136" t="s">
        <v>6</v>
      </c>
      <c r="L3" s="136" t="s">
        <v>7</v>
      </c>
      <c r="M3" s="165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  <c r="AC3" s="164"/>
      <c r="AD3" s="164"/>
      <c r="AE3" s="164"/>
      <c r="AF3" s="164"/>
      <c r="AG3" s="164"/>
      <c r="AH3" s="164"/>
      <c r="AI3" s="164"/>
      <c r="AJ3" s="164"/>
      <c r="AK3" s="164"/>
      <c r="AL3" s="164"/>
      <c r="AM3" s="164"/>
      <c r="AN3" s="164"/>
      <c r="AO3" s="164"/>
      <c r="AP3" s="164"/>
      <c r="AQ3" s="164"/>
      <c r="AR3" s="164"/>
      <c r="AS3" s="164"/>
      <c r="AT3" s="164"/>
      <c r="AU3" s="164"/>
      <c r="AV3" s="164"/>
      <c r="AW3" s="164"/>
    </row>
    <row r="4" spans="1:52" ht="30" customHeight="1">
      <c r="A4" s="76" t="s">
        <v>744</v>
      </c>
      <c r="B4" s="77"/>
      <c r="C4" s="77"/>
      <c r="D4" s="77"/>
      <c r="E4" s="78"/>
      <c r="F4" s="79"/>
      <c r="G4" s="78"/>
      <c r="H4" s="79"/>
      <c r="I4" s="78"/>
      <c r="J4" s="79"/>
      <c r="K4" s="78"/>
      <c r="L4" s="79"/>
      <c r="M4" s="80"/>
      <c r="N4" s="135" t="s">
        <v>1170</v>
      </c>
    </row>
    <row r="5" spans="1:52" ht="30" customHeight="1">
      <c r="A5" s="14" t="s">
        <v>698</v>
      </c>
      <c r="B5" s="14" t="s">
        <v>243</v>
      </c>
      <c r="C5" s="14" t="s">
        <v>244</v>
      </c>
      <c r="D5" s="68"/>
      <c r="E5" s="81">
        <f>'단가대비표-EF'!O31</f>
        <v>0</v>
      </c>
      <c r="F5" s="75">
        <f>TRUNC(E5*D5,1)</f>
        <v>0</v>
      </c>
      <c r="G5" s="81">
        <f>'단가대비표-EF'!P31</f>
        <v>0</v>
      </c>
      <c r="H5" s="75">
        <f>TRUNC(G5*D5,1)</f>
        <v>0</v>
      </c>
      <c r="I5" s="81">
        <f>'단가대비표-EF'!V31</f>
        <v>0</v>
      </c>
      <c r="J5" s="75">
        <f>TRUNC(I5*D5,1)</f>
        <v>0</v>
      </c>
      <c r="K5" s="81">
        <f>TRUNC(E5+G5+I5,1)</f>
        <v>0</v>
      </c>
      <c r="L5" s="75">
        <f>TRUNC(F5+H5+J5,1)</f>
        <v>0</v>
      </c>
      <c r="M5" s="14" t="s">
        <v>19</v>
      </c>
      <c r="N5" s="69" t="s">
        <v>1170</v>
      </c>
      <c r="O5" s="69" t="s">
        <v>1176</v>
      </c>
      <c r="P5" s="69" t="s">
        <v>185</v>
      </c>
      <c r="Q5" s="69" t="s">
        <v>185</v>
      </c>
      <c r="R5" s="69" t="s">
        <v>186</v>
      </c>
      <c r="S5" s="70"/>
      <c r="T5" s="70"/>
      <c r="U5" s="70"/>
      <c r="V5" s="70">
        <v>1</v>
      </c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69" t="s">
        <v>19</v>
      </c>
      <c r="AW5" s="69" t="s">
        <v>1253</v>
      </c>
      <c r="AX5" s="69" t="s">
        <v>19</v>
      </c>
      <c r="AY5" s="69" t="s">
        <v>19</v>
      </c>
      <c r="AZ5" s="69" t="s">
        <v>19</v>
      </c>
    </row>
    <row r="6" spans="1:52" ht="30" customHeight="1">
      <c r="A6" s="14" t="s">
        <v>246</v>
      </c>
      <c r="B6" s="14" t="s">
        <v>363</v>
      </c>
      <c r="C6" s="14" t="s">
        <v>192</v>
      </c>
      <c r="D6" s="68"/>
      <c r="E6" s="81">
        <f>TRUNC(SUMIF(V5:V6, RIGHTB(O6, 1), H5:H6)*U6, 2)</f>
        <v>0</v>
      </c>
      <c r="F6" s="75">
        <f>TRUNC(E6*D6,1)</f>
        <v>0</v>
      </c>
      <c r="G6" s="81">
        <v>0</v>
      </c>
      <c r="H6" s="75">
        <f>TRUNC(G6*D6,1)</f>
        <v>0</v>
      </c>
      <c r="I6" s="81">
        <v>0</v>
      </c>
      <c r="J6" s="75">
        <f>TRUNC(I6*D6,1)</f>
        <v>0</v>
      </c>
      <c r="K6" s="81">
        <f>TRUNC(E6+G6+I6,1)</f>
        <v>0</v>
      </c>
      <c r="L6" s="75">
        <f>TRUNC(F6+H6+J6,1)</f>
        <v>0</v>
      </c>
      <c r="M6" s="14" t="s">
        <v>19</v>
      </c>
      <c r="N6" s="69" t="s">
        <v>1170</v>
      </c>
      <c r="O6" s="69" t="s">
        <v>1144</v>
      </c>
      <c r="P6" s="69" t="s">
        <v>185</v>
      </c>
      <c r="Q6" s="69" t="s">
        <v>185</v>
      </c>
      <c r="R6" s="69" t="s">
        <v>185</v>
      </c>
      <c r="S6" s="70">
        <v>1</v>
      </c>
      <c r="T6" s="70">
        <v>0</v>
      </c>
      <c r="U6" s="70">
        <v>0.03</v>
      </c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69" t="s">
        <v>19</v>
      </c>
      <c r="AW6" s="69" t="s">
        <v>1254</v>
      </c>
      <c r="AX6" s="69" t="s">
        <v>19</v>
      </c>
      <c r="AY6" s="69" t="s">
        <v>19</v>
      </c>
      <c r="AZ6" s="69" t="s">
        <v>19</v>
      </c>
    </row>
    <row r="7" spans="1:52" ht="30" customHeight="1">
      <c r="A7" s="14" t="s">
        <v>364</v>
      </c>
      <c r="B7" s="14" t="s">
        <v>19</v>
      </c>
      <c r="C7" s="14" t="s">
        <v>19</v>
      </c>
      <c r="D7" s="68"/>
      <c r="E7" s="81"/>
      <c r="F7" s="75">
        <f>TRUNC(SUMIF(N5:N6, N4, F5:F6),0)</f>
        <v>0</v>
      </c>
      <c r="G7" s="81"/>
      <c r="H7" s="75">
        <f>TRUNC(SUMIF(N5:N6, N4, H5:H6),0)</f>
        <v>0</v>
      </c>
      <c r="I7" s="81"/>
      <c r="J7" s="75">
        <f>TRUNC(SUMIF(N5:N6, N4, J5:J6),0)</f>
        <v>0</v>
      </c>
      <c r="K7" s="81"/>
      <c r="L7" s="75">
        <f>F7+H7+J7</f>
        <v>0</v>
      </c>
      <c r="M7" s="14" t="s">
        <v>19</v>
      </c>
      <c r="N7" s="69" t="s">
        <v>248</v>
      </c>
      <c r="O7" s="69" t="s">
        <v>248</v>
      </c>
      <c r="P7" s="69" t="s">
        <v>19</v>
      </c>
      <c r="Q7" s="69" t="s">
        <v>19</v>
      </c>
      <c r="R7" s="69" t="s">
        <v>19</v>
      </c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69" t="s">
        <v>19</v>
      </c>
      <c r="AW7" s="69" t="s">
        <v>19</v>
      </c>
      <c r="AX7" s="69" t="s">
        <v>19</v>
      </c>
      <c r="AY7" s="69" t="s">
        <v>19</v>
      </c>
      <c r="AZ7" s="69" t="s">
        <v>19</v>
      </c>
    </row>
    <row r="8" spans="1:52" ht="30" customHeight="1">
      <c r="A8" s="68"/>
      <c r="B8" s="68"/>
      <c r="C8" s="68"/>
      <c r="D8" s="68"/>
      <c r="E8" s="81"/>
      <c r="F8" s="75"/>
      <c r="G8" s="81"/>
      <c r="H8" s="75"/>
      <c r="I8" s="81"/>
      <c r="J8" s="75"/>
      <c r="K8" s="81"/>
      <c r="L8" s="75"/>
      <c r="M8" s="68"/>
    </row>
    <row r="9" spans="1:52" ht="30" customHeight="1">
      <c r="A9" s="76" t="s">
        <v>1129</v>
      </c>
      <c r="B9" s="77"/>
      <c r="C9" s="77"/>
      <c r="D9" s="77"/>
      <c r="E9" s="78"/>
      <c r="F9" s="79"/>
      <c r="G9" s="78"/>
      <c r="H9" s="79"/>
      <c r="I9" s="78"/>
      <c r="J9" s="79"/>
      <c r="K9" s="78"/>
      <c r="L9" s="79"/>
      <c r="M9" s="80"/>
      <c r="N9" s="135" t="s">
        <v>1172</v>
      </c>
    </row>
    <row r="10" spans="1:52" ht="30" customHeight="1">
      <c r="A10" s="14" t="s">
        <v>698</v>
      </c>
      <c r="B10" s="14" t="s">
        <v>243</v>
      </c>
      <c r="C10" s="14" t="s">
        <v>244</v>
      </c>
      <c r="D10" s="68"/>
      <c r="E10" s="81">
        <f>'단가대비표-EF'!O31</f>
        <v>0</v>
      </c>
      <c r="F10" s="75">
        <f>TRUNC(E10*D10,1)</f>
        <v>0</v>
      </c>
      <c r="G10" s="81">
        <f>'단가대비표-EF'!P31</f>
        <v>0</v>
      </c>
      <c r="H10" s="75">
        <f>TRUNC(G10*D10,1)</f>
        <v>0</v>
      </c>
      <c r="I10" s="81">
        <f>'단가대비표-EF'!V31</f>
        <v>0</v>
      </c>
      <c r="J10" s="75">
        <f>TRUNC(I10*D10,1)</f>
        <v>0</v>
      </c>
      <c r="K10" s="81">
        <f>TRUNC(E10+G10+I10,1)</f>
        <v>0</v>
      </c>
      <c r="L10" s="75">
        <f>TRUNC(F10+H10+J10,1)</f>
        <v>0</v>
      </c>
      <c r="M10" s="14" t="s">
        <v>19</v>
      </c>
      <c r="N10" s="69" t="s">
        <v>1172</v>
      </c>
      <c r="O10" s="69" t="s">
        <v>1176</v>
      </c>
      <c r="P10" s="69" t="s">
        <v>185</v>
      </c>
      <c r="Q10" s="69" t="s">
        <v>185</v>
      </c>
      <c r="R10" s="69" t="s">
        <v>186</v>
      </c>
      <c r="S10" s="70"/>
      <c r="T10" s="70"/>
      <c r="U10" s="70"/>
      <c r="V10" s="70">
        <v>1</v>
      </c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69" t="s">
        <v>19</v>
      </c>
      <c r="AW10" s="69" t="s">
        <v>1255</v>
      </c>
      <c r="AX10" s="69" t="s">
        <v>19</v>
      </c>
      <c r="AY10" s="69" t="s">
        <v>19</v>
      </c>
      <c r="AZ10" s="69" t="s">
        <v>19</v>
      </c>
    </row>
    <row r="11" spans="1:52" ht="30" customHeight="1">
      <c r="A11" s="14" t="s">
        <v>246</v>
      </c>
      <c r="B11" s="14" t="s">
        <v>363</v>
      </c>
      <c r="C11" s="14" t="s">
        <v>192</v>
      </c>
      <c r="D11" s="68"/>
      <c r="E11" s="81">
        <f>TRUNC(SUMIF(V10:V11, RIGHTB(O11, 1), H10:H11)*U11, 2)</f>
        <v>0</v>
      </c>
      <c r="F11" s="75">
        <f>TRUNC(E11*D11,1)</f>
        <v>0</v>
      </c>
      <c r="G11" s="81">
        <v>0</v>
      </c>
      <c r="H11" s="75">
        <f>TRUNC(G11*D11,1)</f>
        <v>0</v>
      </c>
      <c r="I11" s="81">
        <v>0</v>
      </c>
      <c r="J11" s="75">
        <f>TRUNC(I11*D11,1)</f>
        <v>0</v>
      </c>
      <c r="K11" s="81">
        <f>TRUNC(E11+G11+I11,1)</f>
        <v>0</v>
      </c>
      <c r="L11" s="75">
        <f>TRUNC(F11+H11+J11,1)</f>
        <v>0</v>
      </c>
      <c r="M11" s="14" t="s">
        <v>19</v>
      </c>
      <c r="N11" s="69" t="s">
        <v>1172</v>
      </c>
      <c r="O11" s="69" t="s">
        <v>1144</v>
      </c>
      <c r="P11" s="69" t="s">
        <v>185</v>
      </c>
      <c r="Q11" s="69" t="s">
        <v>185</v>
      </c>
      <c r="R11" s="69" t="s">
        <v>185</v>
      </c>
      <c r="S11" s="70">
        <v>1</v>
      </c>
      <c r="T11" s="70">
        <v>0</v>
      </c>
      <c r="U11" s="70">
        <v>0.03</v>
      </c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69" t="s">
        <v>19</v>
      </c>
      <c r="AW11" s="69" t="s">
        <v>1256</v>
      </c>
      <c r="AX11" s="69" t="s">
        <v>19</v>
      </c>
      <c r="AY11" s="69" t="s">
        <v>19</v>
      </c>
      <c r="AZ11" s="69" t="s">
        <v>19</v>
      </c>
    </row>
    <row r="12" spans="1:52" ht="30" customHeight="1">
      <c r="A12" s="14" t="s">
        <v>364</v>
      </c>
      <c r="B12" s="14" t="s">
        <v>19</v>
      </c>
      <c r="C12" s="14" t="s">
        <v>19</v>
      </c>
      <c r="D12" s="68"/>
      <c r="E12" s="81"/>
      <c r="F12" s="75">
        <f>TRUNC(SUMIF(N10:N11, N9, F10:F11),0)</f>
        <v>0</v>
      </c>
      <c r="G12" s="81"/>
      <c r="H12" s="75">
        <f>TRUNC(SUMIF(N10:N11, N9, H10:H11),0)</f>
        <v>0</v>
      </c>
      <c r="I12" s="81"/>
      <c r="J12" s="75">
        <f>TRUNC(SUMIF(N10:N11, N9, J10:J11),0)</f>
        <v>0</v>
      </c>
      <c r="K12" s="81"/>
      <c r="L12" s="75">
        <f>F12+H12+J12</f>
        <v>0</v>
      </c>
      <c r="M12" s="14" t="s">
        <v>19</v>
      </c>
      <c r="N12" s="69" t="s">
        <v>248</v>
      </c>
      <c r="O12" s="69" t="s">
        <v>248</v>
      </c>
      <c r="P12" s="69" t="s">
        <v>19</v>
      </c>
      <c r="Q12" s="69" t="s">
        <v>19</v>
      </c>
      <c r="R12" s="69" t="s">
        <v>19</v>
      </c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69" t="s">
        <v>19</v>
      </c>
      <c r="AW12" s="69" t="s">
        <v>19</v>
      </c>
      <c r="AX12" s="69" t="s">
        <v>19</v>
      </c>
      <c r="AY12" s="69" t="s">
        <v>19</v>
      </c>
      <c r="AZ12" s="69" t="s">
        <v>19</v>
      </c>
    </row>
    <row r="13" spans="1:52" ht="30" customHeight="1">
      <c r="A13" s="68"/>
      <c r="B13" s="68"/>
      <c r="C13" s="68"/>
      <c r="D13" s="68"/>
      <c r="E13" s="81"/>
      <c r="F13" s="75"/>
      <c r="G13" s="81"/>
      <c r="H13" s="75"/>
      <c r="I13" s="81"/>
      <c r="J13" s="75"/>
      <c r="K13" s="81"/>
      <c r="L13" s="75"/>
      <c r="M13" s="68"/>
    </row>
    <row r="14" spans="1:52" ht="30" customHeight="1">
      <c r="A14" s="76" t="s">
        <v>787</v>
      </c>
      <c r="B14" s="77"/>
      <c r="C14" s="77"/>
      <c r="D14" s="77"/>
      <c r="E14" s="78"/>
      <c r="F14" s="79"/>
      <c r="G14" s="78"/>
      <c r="H14" s="79"/>
      <c r="I14" s="78"/>
      <c r="J14" s="79"/>
      <c r="K14" s="78"/>
      <c r="L14" s="79"/>
      <c r="M14" s="80"/>
      <c r="N14" s="135" t="s">
        <v>1174</v>
      </c>
    </row>
    <row r="15" spans="1:52" ht="30" customHeight="1">
      <c r="A15" s="14" t="s">
        <v>698</v>
      </c>
      <c r="B15" s="14" t="s">
        <v>243</v>
      </c>
      <c r="C15" s="14" t="s">
        <v>244</v>
      </c>
      <c r="D15" s="68"/>
      <c r="E15" s="81">
        <f>'단가대비표-EF'!O31</f>
        <v>0</v>
      </c>
      <c r="F15" s="75">
        <f>TRUNC(E15*D15,1)</f>
        <v>0</v>
      </c>
      <c r="G15" s="81">
        <f>'단가대비표-EF'!P31</f>
        <v>0</v>
      </c>
      <c r="H15" s="75">
        <f>TRUNC(G15*D15,1)</f>
        <v>0</v>
      </c>
      <c r="I15" s="81">
        <f>'단가대비표-EF'!V31</f>
        <v>0</v>
      </c>
      <c r="J15" s="75">
        <f>TRUNC(I15*D15,1)</f>
        <v>0</v>
      </c>
      <c r="K15" s="81">
        <f>TRUNC(E15+G15+I15,1)</f>
        <v>0</v>
      </c>
      <c r="L15" s="75">
        <f>TRUNC(F15+H15+J15,1)</f>
        <v>0</v>
      </c>
      <c r="M15" s="14" t="s">
        <v>19</v>
      </c>
      <c r="N15" s="69" t="s">
        <v>1174</v>
      </c>
      <c r="O15" s="69" t="s">
        <v>1176</v>
      </c>
      <c r="P15" s="69" t="s">
        <v>185</v>
      </c>
      <c r="Q15" s="69" t="s">
        <v>185</v>
      </c>
      <c r="R15" s="69" t="s">
        <v>186</v>
      </c>
      <c r="S15" s="70"/>
      <c r="T15" s="70"/>
      <c r="U15" s="70"/>
      <c r="V15" s="70">
        <v>1</v>
      </c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69" t="s">
        <v>19</v>
      </c>
      <c r="AW15" s="69" t="s">
        <v>1257</v>
      </c>
      <c r="AX15" s="69" t="s">
        <v>19</v>
      </c>
      <c r="AY15" s="69" t="s">
        <v>19</v>
      </c>
      <c r="AZ15" s="69" t="s">
        <v>19</v>
      </c>
    </row>
    <row r="16" spans="1:52" ht="30" customHeight="1">
      <c r="A16" s="14" t="s">
        <v>246</v>
      </c>
      <c r="B16" s="14" t="s">
        <v>363</v>
      </c>
      <c r="C16" s="14" t="s">
        <v>192</v>
      </c>
      <c r="D16" s="68"/>
      <c r="E16" s="81">
        <f>TRUNC(SUMIF(V15:V16, RIGHTB(O16, 1), H15:H16)*U16, 2)</f>
        <v>0</v>
      </c>
      <c r="F16" s="75">
        <f>TRUNC(E16*D16,1)</f>
        <v>0</v>
      </c>
      <c r="G16" s="81">
        <v>0</v>
      </c>
      <c r="H16" s="75">
        <f>TRUNC(G16*D16,1)</f>
        <v>0</v>
      </c>
      <c r="I16" s="81">
        <v>0</v>
      </c>
      <c r="J16" s="75">
        <f>TRUNC(I16*D16,1)</f>
        <v>0</v>
      </c>
      <c r="K16" s="81">
        <f>TRUNC(E16+G16+I16,1)</f>
        <v>0</v>
      </c>
      <c r="L16" s="75">
        <f>TRUNC(F16+H16+J16,1)</f>
        <v>0</v>
      </c>
      <c r="M16" s="14" t="s">
        <v>19</v>
      </c>
      <c r="N16" s="69" t="s">
        <v>1174</v>
      </c>
      <c r="O16" s="69" t="s">
        <v>1144</v>
      </c>
      <c r="P16" s="69" t="s">
        <v>185</v>
      </c>
      <c r="Q16" s="69" t="s">
        <v>185</v>
      </c>
      <c r="R16" s="69" t="s">
        <v>185</v>
      </c>
      <c r="S16" s="70">
        <v>1</v>
      </c>
      <c r="T16" s="70">
        <v>0</v>
      </c>
      <c r="U16" s="70">
        <v>0.03</v>
      </c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69" t="s">
        <v>19</v>
      </c>
      <c r="AW16" s="69" t="s">
        <v>1258</v>
      </c>
      <c r="AX16" s="69" t="s">
        <v>19</v>
      </c>
      <c r="AY16" s="69" t="s">
        <v>19</v>
      </c>
      <c r="AZ16" s="69" t="s">
        <v>19</v>
      </c>
    </row>
    <row r="17" spans="1:52" ht="30" customHeight="1">
      <c r="A17" s="14" t="s">
        <v>364</v>
      </c>
      <c r="B17" s="14" t="s">
        <v>19</v>
      </c>
      <c r="C17" s="14" t="s">
        <v>19</v>
      </c>
      <c r="D17" s="68"/>
      <c r="E17" s="81"/>
      <c r="F17" s="75">
        <f>TRUNC(SUMIF(N15:N16, N14, F15:F16),0)</f>
        <v>0</v>
      </c>
      <c r="G17" s="81"/>
      <c r="H17" s="75">
        <f>TRUNC(SUMIF(N15:N16, N14, H15:H16),0)</f>
        <v>0</v>
      </c>
      <c r="I17" s="81"/>
      <c r="J17" s="75">
        <f>TRUNC(SUMIF(N15:N16, N14, J15:J16),0)</f>
        <v>0</v>
      </c>
      <c r="K17" s="81"/>
      <c r="L17" s="75">
        <f>F17+H17+J17</f>
        <v>0</v>
      </c>
      <c r="M17" s="14" t="s">
        <v>19</v>
      </c>
      <c r="N17" s="69" t="s">
        <v>248</v>
      </c>
      <c r="O17" s="69" t="s">
        <v>248</v>
      </c>
      <c r="P17" s="69" t="s">
        <v>19</v>
      </c>
      <c r="Q17" s="69" t="s">
        <v>19</v>
      </c>
      <c r="R17" s="69" t="s">
        <v>19</v>
      </c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69" t="s">
        <v>19</v>
      </c>
      <c r="AW17" s="69" t="s">
        <v>19</v>
      </c>
      <c r="AX17" s="69" t="s">
        <v>19</v>
      </c>
      <c r="AY17" s="69" t="s">
        <v>19</v>
      </c>
      <c r="AZ17" s="69" t="s">
        <v>19</v>
      </c>
    </row>
    <row r="18" spans="1:52" ht="30" customHeight="1">
      <c r="A18" s="68"/>
      <c r="B18" s="68"/>
      <c r="C18" s="68"/>
      <c r="D18" s="68"/>
      <c r="E18" s="81"/>
      <c r="F18" s="75"/>
      <c r="G18" s="81"/>
      <c r="H18" s="75"/>
      <c r="I18" s="81"/>
      <c r="J18" s="75"/>
      <c r="K18" s="81"/>
      <c r="L18" s="75"/>
      <c r="M18" s="68"/>
    </row>
    <row r="19" spans="1:52" ht="30" customHeight="1">
      <c r="A19" s="76" t="s">
        <v>745</v>
      </c>
      <c r="B19" s="77"/>
      <c r="C19" s="77"/>
      <c r="D19" s="77"/>
      <c r="E19" s="78"/>
      <c r="F19" s="79"/>
      <c r="G19" s="78"/>
      <c r="H19" s="79"/>
      <c r="I19" s="78"/>
      <c r="J19" s="79"/>
      <c r="K19" s="78"/>
      <c r="L19" s="79"/>
      <c r="M19" s="80"/>
      <c r="N19" s="135" t="s">
        <v>1215</v>
      </c>
    </row>
    <row r="20" spans="1:52" ht="30" customHeight="1">
      <c r="A20" s="14" t="s">
        <v>746</v>
      </c>
      <c r="B20" s="14" t="s">
        <v>747</v>
      </c>
      <c r="C20" s="14" t="s">
        <v>204</v>
      </c>
      <c r="D20" s="68"/>
      <c r="E20" s="81">
        <f>'단가대비표-EF'!O25</f>
        <v>0</v>
      </c>
      <c r="F20" s="75">
        <f t="shared" ref="F20:F27" si="0">TRUNC(E20*D20,1)</f>
        <v>0</v>
      </c>
      <c r="G20" s="81">
        <f>'단가대비표-EF'!P25</f>
        <v>0</v>
      </c>
      <c r="H20" s="75">
        <f t="shared" ref="H20:H27" si="1">TRUNC(G20*D20,1)</f>
        <v>0</v>
      </c>
      <c r="I20" s="81">
        <f>'단가대비표-EF'!V25</f>
        <v>0</v>
      </c>
      <c r="J20" s="75">
        <f t="shared" ref="J20:J27" si="2">TRUNC(I20*D20,1)</f>
        <v>0</v>
      </c>
      <c r="K20" s="81">
        <f t="shared" ref="K20:L27" si="3">TRUNC(E20+G20+I20,1)</f>
        <v>0</v>
      </c>
      <c r="L20" s="75">
        <f t="shared" si="3"/>
        <v>0</v>
      </c>
      <c r="M20" s="14" t="s">
        <v>19</v>
      </c>
      <c r="N20" s="69" t="s">
        <v>1215</v>
      </c>
      <c r="O20" s="69" t="s">
        <v>1259</v>
      </c>
      <c r="P20" s="69" t="s">
        <v>185</v>
      </c>
      <c r="Q20" s="69" t="s">
        <v>185</v>
      </c>
      <c r="R20" s="69" t="s">
        <v>186</v>
      </c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69" t="s">
        <v>19</v>
      </c>
      <c r="AW20" s="69" t="s">
        <v>1260</v>
      </c>
      <c r="AX20" s="69" t="s">
        <v>19</v>
      </c>
      <c r="AY20" s="69" t="s">
        <v>19</v>
      </c>
      <c r="AZ20" s="69" t="s">
        <v>19</v>
      </c>
    </row>
    <row r="21" spans="1:52" ht="30" customHeight="1">
      <c r="A21" s="14" t="s">
        <v>746</v>
      </c>
      <c r="B21" s="14" t="s">
        <v>748</v>
      </c>
      <c r="C21" s="14" t="s">
        <v>204</v>
      </c>
      <c r="D21" s="68"/>
      <c r="E21" s="81">
        <f>'단가대비표-EF'!O27</f>
        <v>0</v>
      </c>
      <c r="F21" s="75">
        <f t="shared" si="0"/>
        <v>0</v>
      </c>
      <c r="G21" s="81">
        <f>'단가대비표-EF'!P27</f>
        <v>0</v>
      </c>
      <c r="H21" s="75">
        <f t="shared" si="1"/>
        <v>0</v>
      </c>
      <c r="I21" s="81">
        <f>'단가대비표-EF'!V27</f>
        <v>0</v>
      </c>
      <c r="J21" s="75">
        <f t="shared" si="2"/>
        <v>0</v>
      </c>
      <c r="K21" s="81">
        <f t="shared" si="3"/>
        <v>0</v>
      </c>
      <c r="L21" s="75">
        <f t="shared" si="3"/>
        <v>0</v>
      </c>
      <c r="M21" s="14" t="s">
        <v>19</v>
      </c>
      <c r="N21" s="69" t="s">
        <v>1215</v>
      </c>
      <c r="O21" s="69" t="s">
        <v>1261</v>
      </c>
      <c r="P21" s="69" t="s">
        <v>185</v>
      </c>
      <c r="Q21" s="69" t="s">
        <v>185</v>
      </c>
      <c r="R21" s="69" t="s">
        <v>186</v>
      </c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69" t="s">
        <v>19</v>
      </c>
      <c r="AW21" s="69" t="s">
        <v>1262</v>
      </c>
      <c r="AX21" s="69" t="s">
        <v>19</v>
      </c>
      <c r="AY21" s="69" t="s">
        <v>19</v>
      </c>
      <c r="AZ21" s="69" t="s">
        <v>19</v>
      </c>
    </row>
    <row r="22" spans="1:52" ht="30" customHeight="1">
      <c r="A22" s="14" t="s">
        <v>746</v>
      </c>
      <c r="B22" s="14" t="s">
        <v>749</v>
      </c>
      <c r="C22" s="14" t="s">
        <v>204</v>
      </c>
      <c r="D22" s="68"/>
      <c r="E22" s="81">
        <f>'단가대비표-EF'!O26</f>
        <v>0</v>
      </c>
      <c r="F22" s="75">
        <f t="shared" si="0"/>
        <v>0</v>
      </c>
      <c r="G22" s="81">
        <f>'단가대비표-EF'!P26</f>
        <v>0</v>
      </c>
      <c r="H22" s="75">
        <f t="shared" si="1"/>
        <v>0</v>
      </c>
      <c r="I22" s="81">
        <f>'단가대비표-EF'!V26</f>
        <v>0</v>
      </c>
      <c r="J22" s="75">
        <f t="shared" si="2"/>
        <v>0</v>
      </c>
      <c r="K22" s="81">
        <f t="shared" si="3"/>
        <v>0</v>
      </c>
      <c r="L22" s="75">
        <f t="shared" si="3"/>
        <v>0</v>
      </c>
      <c r="M22" s="14" t="s">
        <v>19</v>
      </c>
      <c r="N22" s="69" t="s">
        <v>1215</v>
      </c>
      <c r="O22" s="69" t="s">
        <v>1263</v>
      </c>
      <c r="P22" s="69" t="s">
        <v>185</v>
      </c>
      <c r="Q22" s="69" t="s">
        <v>185</v>
      </c>
      <c r="R22" s="69" t="s">
        <v>186</v>
      </c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69" t="s">
        <v>19</v>
      </c>
      <c r="AW22" s="69" t="s">
        <v>1264</v>
      </c>
      <c r="AX22" s="69" t="s">
        <v>19</v>
      </c>
      <c r="AY22" s="69" t="s">
        <v>19</v>
      </c>
      <c r="AZ22" s="69" t="s">
        <v>19</v>
      </c>
    </row>
    <row r="23" spans="1:52" ht="30" customHeight="1">
      <c r="A23" s="14" t="s">
        <v>750</v>
      </c>
      <c r="B23" s="14" t="s">
        <v>751</v>
      </c>
      <c r="C23" s="14" t="s">
        <v>204</v>
      </c>
      <c r="D23" s="68"/>
      <c r="E23" s="81">
        <f>'단가대비표-EF'!O16</f>
        <v>0</v>
      </c>
      <c r="F23" s="75">
        <f t="shared" si="0"/>
        <v>0</v>
      </c>
      <c r="G23" s="81">
        <f>'단가대비표-EF'!P16</f>
        <v>0</v>
      </c>
      <c r="H23" s="75">
        <f t="shared" si="1"/>
        <v>0</v>
      </c>
      <c r="I23" s="81">
        <f>'단가대비표-EF'!V16</f>
        <v>0</v>
      </c>
      <c r="J23" s="75">
        <f t="shared" si="2"/>
        <v>0</v>
      </c>
      <c r="K23" s="81">
        <f t="shared" si="3"/>
        <v>0</v>
      </c>
      <c r="L23" s="75">
        <f t="shared" si="3"/>
        <v>0</v>
      </c>
      <c r="M23" s="14" t="s">
        <v>19</v>
      </c>
      <c r="N23" s="69" t="s">
        <v>1215</v>
      </c>
      <c r="O23" s="69" t="s">
        <v>1265</v>
      </c>
      <c r="P23" s="69" t="s">
        <v>185</v>
      </c>
      <c r="Q23" s="69" t="s">
        <v>185</v>
      </c>
      <c r="R23" s="69" t="s">
        <v>186</v>
      </c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69" t="s">
        <v>19</v>
      </c>
      <c r="AW23" s="69" t="s">
        <v>1266</v>
      </c>
      <c r="AX23" s="69" t="s">
        <v>19</v>
      </c>
      <c r="AY23" s="69" t="s">
        <v>19</v>
      </c>
      <c r="AZ23" s="69" t="s">
        <v>19</v>
      </c>
    </row>
    <row r="24" spans="1:52" ht="30" customHeight="1">
      <c r="A24" s="14" t="s">
        <v>677</v>
      </c>
      <c r="B24" s="14" t="s">
        <v>678</v>
      </c>
      <c r="C24" s="14" t="s">
        <v>184</v>
      </c>
      <c r="D24" s="68"/>
      <c r="E24" s="81">
        <f>'단가대비표-EF'!O7</f>
        <v>0</v>
      </c>
      <c r="F24" s="75">
        <f t="shared" si="0"/>
        <v>0</v>
      </c>
      <c r="G24" s="81">
        <f>'단가대비표-EF'!P7</f>
        <v>0</v>
      </c>
      <c r="H24" s="75">
        <f t="shared" si="1"/>
        <v>0</v>
      </c>
      <c r="I24" s="81">
        <f>'단가대비표-EF'!V7</f>
        <v>0</v>
      </c>
      <c r="J24" s="75">
        <f t="shared" si="2"/>
        <v>0</v>
      </c>
      <c r="K24" s="81">
        <f t="shared" si="3"/>
        <v>0</v>
      </c>
      <c r="L24" s="75">
        <f t="shared" si="3"/>
        <v>0</v>
      </c>
      <c r="M24" s="14" t="s">
        <v>19</v>
      </c>
      <c r="N24" s="69" t="s">
        <v>1215</v>
      </c>
      <c r="O24" s="69" t="s">
        <v>1146</v>
      </c>
      <c r="P24" s="69" t="s">
        <v>185</v>
      </c>
      <c r="Q24" s="69" t="s">
        <v>185</v>
      </c>
      <c r="R24" s="69" t="s">
        <v>186</v>
      </c>
      <c r="S24" s="70"/>
      <c r="T24" s="70"/>
      <c r="U24" s="70"/>
      <c r="V24" s="70">
        <v>1</v>
      </c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69" t="s">
        <v>19</v>
      </c>
      <c r="AW24" s="69" t="s">
        <v>1267</v>
      </c>
      <c r="AX24" s="69" t="s">
        <v>19</v>
      </c>
      <c r="AY24" s="69" t="s">
        <v>19</v>
      </c>
      <c r="AZ24" s="69" t="s">
        <v>19</v>
      </c>
    </row>
    <row r="25" spans="1:52" ht="30" customHeight="1">
      <c r="A25" s="14" t="s">
        <v>190</v>
      </c>
      <c r="B25" s="14" t="s">
        <v>680</v>
      </c>
      <c r="C25" s="14" t="s">
        <v>192</v>
      </c>
      <c r="D25" s="68"/>
      <c r="E25" s="81">
        <f>TRUNC(SUMIF(V20:V27, RIGHTB(O25, 1), F20:F27)*U25, 2)</f>
        <v>0</v>
      </c>
      <c r="F25" s="75">
        <f t="shared" si="0"/>
        <v>0</v>
      </c>
      <c r="G25" s="81">
        <v>0</v>
      </c>
      <c r="H25" s="75">
        <f t="shared" si="1"/>
        <v>0</v>
      </c>
      <c r="I25" s="81">
        <v>0</v>
      </c>
      <c r="J25" s="75">
        <f t="shared" si="2"/>
        <v>0</v>
      </c>
      <c r="K25" s="81">
        <f t="shared" si="3"/>
        <v>0</v>
      </c>
      <c r="L25" s="75">
        <f t="shared" si="3"/>
        <v>0</v>
      </c>
      <c r="M25" s="14" t="s">
        <v>19</v>
      </c>
      <c r="N25" s="69" t="s">
        <v>1215</v>
      </c>
      <c r="O25" s="69" t="s">
        <v>1144</v>
      </c>
      <c r="P25" s="69" t="s">
        <v>185</v>
      </c>
      <c r="Q25" s="69" t="s">
        <v>185</v>
      </c>
      <c r="R25" s="69" t="s">
        <v>185</v>
      </c>
      <c r="S25" s="70">
        <v>0</v>
      </c>
      <c r="T25" s="70">
        <v>0</v>
      </c>
      <c r="U25" s="70">
        <v>0.02</v>
      </c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69" t="s">
        <v>19</v>
      </c>
      <c r="AW25" s="69" t="s">
        <v>1268</v>
      </c>
      <c r="AX25" s="69" t="s">
        <v>19</v>
      </c>
      <c r="AY25" s="69" t="s">
        <v>19</v>
      </c>
      <c r="AZ25" s="69" t="s">
        <v>19</v>
      </c>
    </row>
    <row r="26" spans="1:52" ht="30" customHeight="1">
      <c r="A26" s="14" t="s">
        <v>698</v>
      </c>
      <c r="B26" s="14" t="s">
        <v>243</v>
      </c>
      <c r="C26" s="14" t="s">
        <v>244</v>
      </c>
      <c r="D26" s="68"/>
      <c r="E26" s="81">
        <f>'단가대비표-EF'!O31</f>
        <v>0</v>
      </c>
      <c r="F26" s="75">
        <f t="shared" si="0"/>
        <v>0</v>
      </c>
      <c r="G26" s="81">
        <f>'단가대비표-EF'!P31</f>
        <v>0</v>
      </c>
      <c r="H26" s="75">
        <f t="shared" si="1"/>
        <v>0</v>
      </c>
      <c r="I26" s="81">
        <f>'단가대비표-EF'!V31</f>
        <v>0</v>
      </c>
      <c r="J26" s="75">
        <f t="shared" si="2"/>
        <v>0</v>
      </c>
      <c r="K26" s="81">
        <f t="shared" si="3"/>
        <v>0</v>
      </c>
      <c r="L26" s="75">
        <f t="shared" si="3"/>
        <v>0</v>
      </c>
      <c r="M26" s="14" t="s">
        <v>19</v>
      </c>
      <c r="N26" s="69" t="s">
        <v>1215</v>
      </c>
      <c r="O26" s="69" t="s">
        <v>1176</v>
      </c>
      <c r="P26" s="69" t="s">
        <v>185</v>
      </c>
      <c r="Q26" s="69" t="s">
        <v>185</v>
      </c>
      <c r="R26" s="69" t="s">
        <v>186</v>
      </c>
      <c r="S26" s="70"/>
      <c r="T26" s="70"/>
      <c r="U26" s="70"/>
      <c r="V26" s="70"/>
      <c r="W26" s="70">
        <v>2</v>
      </c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69" t="s">
        <v>19</v>
      </c>
      <c r="AW26" s="69" t="s">
        <v>1269</v>
      </c>
      <c r="AX26" s="69" t="s">
        <v>19</v>
      </c>
      <c r="AY26" s="69" t="s">
        <v>19</v>
      </c>
      <c r="AZ26" s="69" t="s">
        <v>19</v>
      </c>
    </row>
    <row r="27" spans="1:52" ht="30" customHeight="1">
      <c r="A27" s="14" t="s">
        <v>246</v>
      </c>
      <c r="B27" s="14" t="s">
        <v>363</v>
      </c>
      <c r="C27" s="14" t="s">
        <v>192</v>
      </c>
      <c r="D27" s="68"/>
      <c r="E27" s="81">
        <f>TRUNC(SUMIF(W20:W27, RIGHTB(O27, 1), H20:H27)*U27, 2)</f>
        <v>0</v>
      </c>
      <c r="F27" s="75">
        <f t="shared" si="0"/>
        <v>0</v>
      </c>
      <c r="G27" s="81">
        <v>0</v>
      </c>
      <c r="H27" s="75">
        <f t="shared" si="1"/>
        <v>0</v>
      </c>
      <c r="I27" s="81">
        <v>0</v>
      </c>
      <c r="J27" s="75">
        <f t="shared" si="2"/>
        <v>0</v>
      </c>
      <c r="K27" s="81">
        <f t="shared" si="3"/>
        <v>0</v>
      </c>
      <c r="L27" s="75">
        <f t="shared" si="3"/>
        <v>0</v>
      </c>
      <c r="M27" s="14" t="s">
        <v>19</v>
      </c>
      <c r="N27" s="69" t="s">
        <v>1215</v>
      </c>
      <c r="O27" s="69" t="s">
        <v>1150</v>
      </c>
      <c r="P27" s="69" t="s">
        <v>185</v>
      </c>
      <c r="Q27" s="69" t="s">
        <v>185</v>
      </c>
      <c r="R27" s="69" t="s">
        <v>185</v>
      </c>
      <c r="S27" s="70">
        <v>1</v>
      </c>
      <c r="T27" s="70">
        <v>0</v>
      </c>
      <c r="U27" s="70">
        <v>0.03</v>
      </c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69" t="s">
        <v>19</v>
      </c>
      <c r="AW27" s="69" t="s">
        <v>1270</v>
      </c>
      <c r="AX27" s="69" t="s">
        <v>19</v>
      </c>
      <c r="AY27" s="69" t="s">
        <v>19</v>
      </c>
      <c r="AZ27" s="69" t="s">
        <v>19</v>
      </c>
    </row>
    <row r="28" spans="1:52" ht="30" customHeight="1">
      <c r="A28" s="14" t="s">
        <v>364</v>
      </c>
      <c r="B28" s="14" t="s">
        <v>19</v>
      </c>
      <c r="C28" s="14" t="s">
        <v>19</v>
      </c>
      <c r="D28" s="68"/>
      <c r="E28" s="81"/>
      <c r="F28" s="75">
        <f>TRUNC(SUMIF(N20:N27, N19, F20:F27),0)</f>
        <v>0</v>
      </c>
      <c r="G28" s="81"/>
      <c r="H28" s="75">
        <f>TRUNC(SUMIF(N20:N27, N19, H20:H27),0)</f>
        <v>0</v>
      </c>
      <c r="I28" s="81"/>
      <c r="J28" s="75">
        <f>TRUNC(SUMIF(N20:N27, N19, J20:J27),0)</f>
        <v>0</v>
      </c>
      <c r="K28" s="81"/>
      <c r="L28" s="75">
        <f>F28+H28+J28</f>
        <v>0</v>
      </c>
      <c r="M28" s="14" t="s">
        <v>19</v>
      </c>
      <c r="N28" s="69" t="s">
        <v>248</v>
      </c>
      <c r="O28" s="69" t="s">
        <v>248</v>
      </c>
      <c r="P28" s="69" t="s">
        <v>19</v>
      </c>
      <c r="Q28" s="69" t="s">
        <v>19</v>
      </c>
      <c r="R28" s="69" t="s">
        <v>19</v>
      </c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69" t="s">
        <v>19</v>
      </c>
      <c r="AW28" s="69" t="s">
        <v>19</v>
      </c>
      <c r="AX28" s="69" t="s">
        <v>19</v>
      </c>
      <c r="AY28" s="69" t="s">
        <v>19</v>
      </c>
      <c r="AZ28" s="69" t="s">
        <v>19</v>
      </c>
    </row>
    <row r="29" spans="1:52" ht="30" customHeight="1">
      <c r="A29" s="68"/>
      <c r="B29" s="68"/>
      <c r="C29" s="68"/>
      <c r="D29" s="68"/>
      <c r="E29" s="81"/>
      <c r="F29" s="75"/>
      <c r="G29" s="81"/>
      <c r="H29" s="75"/>
      <c r="I29" s="81"/>
      <c r="J29" s="75"/>
      <c r="K29" s="81"/>
      <c r="L29" s="75"/>
      <c r="M29" s="68"/>
    </row>
    <row r="30" spans="1:52" ht="30" customHeight="1">
      <c r="A30" s="76" t="s">
        <v>1130</v>
      </c>
      <c r="B30" s="77"/>
      <c r="C30" s="77"/>
      <c r="D30" s="77"/>
      <c r="E30" s="78"/>
      <c r="F30" s="79"/>
      <c r="G30" s="78"/>
      <c r="H30" s="79"/>
      <c r="I30" s="78"/>
      <c r="J30" s="79"/>
      <c r="K30" s="78"/>
      <c r="L30" s="79"/>
      <c r="M30" s="80"/>
      <c r="N30" s="135" t="s">
        <v>1237</v>
      </c>
    </row>
    <row r="31" spans="1:52" ht="30" customHeight="1">
      <c r="A31" s="14" t="s">
        <v>698</v>
      </c>
      <c r="B31" s="14" t="s">
        <v>243</v>
      </c>
      <c r="C31" s="14" t="s">
        <v>244</v>
      </c>
      <c r="D31" s="68"/>
      <c r="E31" s="81">
        <f>'단가대비표-EF'!O31</f>
        <v>0</v>
      </c>
      <c r="F31" s="75">
        <f>TRUNC(E31*D31,1)</f>
        <v>0</v>
      </c>
      <c r="G31" s="81">
        <f>'단가대비표-EF'!P31</f>
        <v>0</v>
      </c>
      <c r="H31" s="75">
        <f>TRUNC(G31*D31,1)</f>
        <v>0</v>
      </c>
      <c r="I31" s="81">
        <f>'단가대비표-EF'!V31</f>
        <v>0</v>
      </c>
      <c r="J31" s="75">
        <f>TRUNC(I31*D31,1)</f>
        <v>0</v>
      </c>
      <c r="K31" s="81">
        <f>TRUNC(E31+G31+I31,1)</f>
        <v>0</v>
      </c>
      <c r="L31" s="75">
        <f>TRUNC(F31+H31+J31,1)</f>
        <v>0</v>
      </c>
      <c r="M31" s="14" t="s">
        <v>19</v>
      </c>
      <c r="N31" s="69" t="s">
        <v>1237</v>
      </c>
      <c r="O31" s="69" t="s">
        <v>1176</v>
      </c>
      <c r="P31" s="69" t="s">
        <v>185</v>
      </c>
      <c r="Q31" s="69" t="s">
        <v>185</v>
      </c>
      <c r="R31" s="69" t="s">
        <v>186</v>
      </c>
      <c r="S31" s="70"/>
      <c r="T31" s="70"/>
      <c r="U31" s="70"/>
      <c r="V31" s="70">
        <v>1</v>
      </c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69" t="s">
        <v>19</v>
      </c>
      <c r="AW31" s="69" t="s">
        <v>1271</v>
      </c>
      <c r="AX31" s="69" t="s">
        <v>19</v>
      </c>
      <c r="AY31" s="69" t="s">
        <v>19</v>
      </c>
      <c r="AZ31" s="69" t="s">
        <v>19</v>
      </c>
    </row>
    <row r="32" spans="1:52" ht="30" customHeight="1">
      <c r="A32" s="14" t="s">
        <v>246</v>
      </c>
      <c r="B32" s="14" t="s">
        <v>363</v>
      </c>
      <c r="C32" s="14" t="s">
        <v>192</v>
      </c>
      <c r="D32" s="68"/>
      <c r="E32" s="81">
        <f>TRUNC(SUMIF(V31:V32, RIGHTB(O32, 1), H31:H32)*U32, 2)</f>
        <v>0</v>
      </c>
      <c r="F32" s="75">
        <f>TRUNC(E32*D32,1)</f>
        <v>0</v>
      </c>
      <c r="G32" s="81">
        <v>0</v>
      </c>
      <c r="H32" s="75">
        <f>TRUNC(G32*D32,1)</f>
        <v>0</v>
      </c>
      <c r="I32" s="81">
        <v>0</v>
      </c>
      <c r="J32" s="75">
        <f>TRUNC(I32*D32,1)</f>
        <v>0</v>
      </c>
      <c r="K32" s="81">
        <f>TRUNC(E32+G32+I32,1)</f>
        <v>0</v>
      </c>
      <c r="L32" s="75">
        <f>TRUNC(F32+H32+J32,1)</f>
        <v>0</v>
      </c>
      <c r="M32" s="14" t="s">
        <v>19</v>
      </c>
      <c r="N32" s="69" t="s">
        <v>1237</v>
      </c>
      <c r="O32" s="69" t="s">
        <v>1144</v>
      </c>
      <c r="P32" s="69" t="s">
        <v>185</v>
      </c>
      <c r="Q32" s="69" t="s">
        <v>185</v>
      </c>
      <c r="R32" s="69" t="s">
        <v>185</v>
      </c>
      <c r="S32" s="70">
        <v>1</v>
      </c>
      <c r="T32" s="70">
        <v>0</v>
      </c>
      <c r="U32" s="70">
        <v>0.03</v>
      </c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69" t="s">
        <v>19</v>
      </c>
      <c r="AW32" s="69" t="s">
        <v>1272</v>
      </c>
      <c r="AX32" s="69" t="s">
        <v>19</v>
      </c>
      <c r="AY32" s="69" t="s">
        <v>19</v>
      </c>
      <c r="AZ32" s="69" t="s">
        <v>19</v>
      </c>
    </row>
    <row r="33" spans="1:52" ht="30" customHeight="1">
      <c r="A33" s="14" t="s">
        <v>364</v>
      </c>
      <c r="B33" s="14" t="s">
        <v>19</v>
      </c>
      <c r="C33" s="14" t="s">
        <v>19</v>
      </c>
      <c r="D33" s="68"/>
      <c r="E33" s="81"/>
      <c r="F33" s="75">
        <f>TRUNC(SUMIF(N31:N32, N30, F31:F32),0)</f>
        <v>0</v>
      </c>
      <c r="G33" s="81"/>
      <c r="H33" s="75">
        <f>TRUNC(SUMIF(N31:N32, N30, H31:H32),0)</f>
        <v>0</v>
      </c>
      <c r="I33" s="81"/>
      <c r="J33" s="75">
        <f>TRUNC(SUMIF(N31:N32, N30, J31:J32),0)</f>
        <v>0</v>
      </c>
      <c r="K33" s="81"/>
      <c r="L33" s="75">
        <f>F33+H33+J33</f>
        <v>0</v>
      </c>
      <c r="M33" s="14" t="s">
        <v>19</v>
      </c>
      <c r="N33" s="69" t="s">
        <v>248</v>
      </c>
      <c r="O33" s="69" t="s">
        <v>248</v>
      </c>
      <c r="P33" s="69" t="s">
        <v>19</v>
      </c>
      <c r="Q33" s="69" t="s">
        <v>19</v>
      </c>
      <c r="R33" s="69" t="s">
        <v>19</v>
      </c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69" t="s">
        <v>19</v>
      </c>
      <c r="AW33" s="69" t="s">
        <v>19</v>
      </c>
      <c r="AX33" s="69" t="s">
        <v>19</v>
      </c>
      <c r="AY33" s="69" t="s">
        <v>19</v>
      </c>
      <c r="AZ33" s="69" t="s">
        <v>19</v>
      </c>
    </row>
    <row r="34" spans="1:52" ht="30" customHeight="1">
      <c r="A34" s="68"/>
      <c r="B34" s="68"/>
      <c r="C34" s="68"/>
      <c r="D34" s="68"/>
      <c r="E34" s="81"/>
      <c r="F34" s="75"/>
      <c r="G34" s="81"/>
      <c r="H34" s="75"/>
      <c r="I34" s="81"/>
      <c r="J34" s="75"/>
      <c r="K34" s="81"/>
      <c r="L34" s="75"/>
      <c r="M34" s="68"/>
    </row>
    <row r="35" spans="1:52" ht="30" customHeight="1">
      <c r="A35" s="76" t="s">
        <v>1131</v>
      </c>
      <c r="B35" s="77"/>
      <c r="C35" s="77"/>
      <c r="D35" s="77"/>
      <c r="E35" s="78"/>
      <c r="F35" s="79"/>
      <c r="G35" s="78"/>
      <c r="H35" s="79"/>
      <c r="I35" s="78"/>
      <c r="J35" s="79"/>
      <c r="K35" s="78"/>
      <c r="L35" s="79"/>
      <c r="M35" s="80"/>
      <c r="N35" s="135" t="s">
        <v>1240</v>
      </c>
    </row>
    <row r="36" spans="1:52" ht="30" customHeight="1">
      <c r="A36" s="14" t="s">
        <v>698</v>
      </c>
      <c r="B36" s="14" t="s">
        <v>243</v>
      </c>
      <c r="C36" s="14" t="s">
        <v>244</v>
      </c>
      <c r="D36" s="68"/>
      <c r="E36" s="81">
        <f>'단가대비표-EF'!O31</f>
        <v>0</v>
      </c>
      <c r="F36" s="75">
        <f>TRUNC(E36*D36,1)</f>
        <v>0</v>
      </c>
      <c r="G36" s="81">
        <f>'단가대비표-EF'!P31</f>
        <v>0</v>
      </c>
      <c r="H36" s="75">
        <f>TRUNC(G36*D36,1)</f>
        <v>0</v>
      </c>
      <c r="I36" s="81">
        <f>'단가대비표-EF'!V31</f>
        <v>0</v>
      </c>
      <c r="J36" s="75">
        <f>TRUNC(I36*D36,1)</f>
        <v>0</v>
      </c>
      <c r="K36" s="81">
        <f>TRUNC(E36+G36+I36,1)</f>
        <v>0</v>
      </c>
      <c r="L36" s="75">
        <f>TRUNC(F36+H36+J36,1)</f>
        <v>0</v>
      </c>
      <c r="M36" s="14" t="s">
        <v>19</v>
      </c>
      <c r="N36" s="69" t="s">
        <v>1240</v>
      </c>
      <c r="O36" s="69" t="s">
        <v>1176</v>
      </c>
      <c r="P36" s="69" t="s">
        <v>185</v>
      </c>
      <c r="Q36" s="69" t="s">
        <v>185</v>
      </c>
      <c r="R36" s="69" t="s">
        <v>186</v>
      </c>
      <c r="S36" s="70"/>
      <c r="T36" s="70"/>
      <c r="U36" s="70"/>
      <c r="V36" s="70">
        <v>1</v>
      </c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69" t="s">
        <v>19</v>
      </c>
      <c r="AW36" s="69" t="s">
        <v>1273</v>
      </c>
      <c r="AX36" s="69" t="s">
        <v>19</v>
      </c>
      <c r="AY36" s="69" t="s">
        <v>19</v>
      </c>
      <c r="AZ36" s="69" t="s">
        <v>19</v>
      </c>
    </row>
    <row r="37" spans="1:52" ht="30" customHeight="1">
      <c r="A37" s="14" t="s">
        <v>246</v>
      </c>
      <c r="B37" s="14" t="s">
        <v>363</v>
      </c>
      <c r="C37" s="14" t="s">
        <v>192</v>
      </c>
      <c r="D37" s="68"/>
      <c r="E37" s="81">
        <f>TRUNC(SUMIF(V36:V37, RIGHTB(O37, 1), H36:H37)*U37, 2)</f>
        <v>0</v>
      </c>
      <c r="F37" s="75">
        <f>TRUNC(E37*D37,1)</f>
        <v>0</v>
      </c>
      <c r="G37" s="81">
        <v>0</v>
      </c>
      <c r="H37" s="75">
        <f>TRUNC(G37*D37,1)</f>
        <v>0</v>
      </c>
      <c r="I37" s="81">
        <v>0</v>
      </c>
      <c r="J37" s="75">
        <f>TRUNC(I37*D37,1)</f>
        <v>0</v>
      </c>
      <c r="K37" s="81">
        <f>TRUNC(E37+G37+I37,1)</f>
        <v>0</v>
      </c>
      <c r="L37" s="75">
        <f>TRUNC(F37+H37+J37,1)</f>
        <v>0</v>
      </c>
      <c r="M37" s="14" t="s">
        <v>19</v>
      </c>
      <c r="N37" s="69" t="s">
        <v>1240</v>
      </c>
      <c r="O37" s="69" t="s">
        <v>1144</v>
      </c>
      <c r="P37" s="69" t="s">
        <v>185</v>
      </c>
      <c r="Q37" s="69" t="s">
        <v>185</v>
      </c>
      <c r="R37" s="69" t="s">
        <v>185</v>
      </c>
      <c r="S37" s="70">
        <v>1</v>
      </c>
      <c r="T37" s="70">
        <v>0</v>
      </c>
      <c r="U37" s="70">
        <v>0.03</v>
      </c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69" t="s">
        <v>19</v>
      </c>
      <c r="AW37" s="69" t="s">
        <v>1274</v>
      </c>
      <c r="AX37" s="69" t="s">
        <v>19</v>
      </c>
      <c r="AY37" s="69" t="s">
        <v>19</v>
      </c>
      <c r="AZ37" s="69" t="s">
        <v>19</v>
      </c>
    </row>
    <row r="38" spans="1:52" ht="30" customHeight="1">
      <c r="A38" s="14" t="s">
        <v>364</v>
      </c>
      <c r="B38" s="14" t="s">
        <v>19</v>
      </c>
      <c r="C38" s="14" t="s">
        <v>19</v>
      </c>
      <c r="D38" s="68"/>
      <c r="E38" s="81"/>
      <c r="F38" s="75">
        <f>TRUNC(SUMIF(N36:N37, N35, F36:F37),0)</f>
        <v>0</v>
      </c>
      <c r="G38" s="81"/>
      <c r="H38" s="75">
        <f>TRUNC(SUMIF(N36:N37, N35, H36:H37),0)</f>
        <v>0</v>
      </c>
      <c r="I38" s="81"/>
      <c r="J38" s="75">
        <f>TRUNC(SUMIF(N36:N37, N35, J36:J37),0)</f>
        <v>0</v>
      </c>
      <c r="K38" s="81"/>
      <c r="L38" s="75">
        <f>F38+H38+J38</f>
        <v>0</v>
      </c>
      <c r="M38" s="14" t="s">
        <v>19</v>
      </c>
      <c r="N38" s="69" t="s">
        <v>248</v>
      </c>
      <c r="O38" s="69" t="s">
        <v>248</v>
      </c>
      <c r="P38" s="69" t="s">
        <v>19</v>
      </c>
      <c r="Q38" s="69" t="s">
        <v>19</v>
      </c>
      <c r="R38" s="69" t="s">
        <v>19</v>
      </c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69" t="s">
        <v>19</v>
      </c>
      <c r="AW38" s="69" t="s">
        <v>19</v>
      </c>
      <c r="AX38" s="69" t="s">
        <v>19</v>
      </c>
      <c r="AY38" s="69" t="s">
        <v>19</v>
      </c>
      <c r="AZ38" s="69" t="s">
        <v>19</v>
      </c>
    </row>
    <row r="39" spans="1:52" ht="30" customHeight="1">
      <c r="A39" s="68"/>
      <c r="B39" s="68"/>
      <c r="C39" s="68"/>
      <c r="D39" s="68"/>
      <c r="E39" s="81"/>
      <c r="F39" s="75"/>
      <c r="G39" s="81"/>
      <c r="H39" s="75"/>
      <c r="I39" s="81"/>
      <c r="J39" s="75"/>
      <c r="K39" s="81"/>
      <c r="L39" s="75"/>
      <c r="M39" s="68"/>
    </row>
    <row r="40" spans="1:52" ht="30" customHeight="1">
      <c r="A40" s="76" t="s">
        <v>1132</v>
      </c>
      <c r="B40" s="77"/>
      <c r="C40" s="77"/>
      <c r="D40" s="77"/>
      <c r="E40" s="78"/>
      <c r="F40" s="79"/>
      <c r="G40" s="78"/>
      <c r="H40" s="79"/>
      <c r="I40" s="78"/>
      <c r="J40" s="79"/>
      <c r="K40" s="78"/>
      <c r="L40" s="79"/>
      <c r="M40" s="80"/>
      <c r="N40" s="135" t="s">
        <v>1242</v>
      </c>
    </row>
    <row r="41" spans="1:52" ht="30" customHeight="1">
      <c r="A41" s="14" t="s">
        <v>698</v>
      </c>
      <c r="B41" s="14" t="s">
        <v>243</v>
      </c>
      <c r="C41" s="14" t="s">
        <v>244</v>
      </c>
      <c r="D41" s="68"/>
      <c r="E41" s="81">
        <f>'단가대비표-EF'!O31</f>
        <v>0</v>
      </c>
      <c r="F41" s="75">
        <f>TRUNC(E41*D41,1)</f>
        <v>0</v>
      </c>
      <c r="G41" s="81">
        <f>'단가대비표-EF'!P31</f>
        <v>0</v>
      </c>
      <c r="H41" s="75">
        <f>TRUNC(G41*D41,1)</f>
        <v>0</v>
      </c>
      <c r="I41" s="81">
        <f>'단가대비표-EF'!V31</f>
        <v>0</v>
      </c>
      <c r="J41" s="75">
        <f>TRUNC(I41*D41,1)</f>
        <v>0</v>
      </c>
      <c r="K41" s="81">
        <f>TRUNC(E41+G41+I41,1)</f>
        <v>0</v>
      </c>
      <c r="L41" s="75">
        <f>TRUNC(F41+H41+J41,1)</f>
        <v>0</v>
      </c>
      <c r="M41" s="14" t="s">
        <v>19</v>
      </c>
      <c r="N41" s="69" t="s">
        <v>1242</v>
      </c>
      <c r="O41" s="69" t="s">
        <v>1176</v>
      </c>
      <c r="P41" s="69" t="s">
        <v>185</v>
      </c>
      <c r="Q41" s="69" t="s">
        <v>185</v>
      </c>
      <c r="R41" s="69" t="s">
        <v>186</v>
      </c>
      <c r="S41" s="70"/>
      <c r="T41" s="70"/>
      <c r="U41" s="70"/>
      <c r="V41" s="70">
        <v>1</v>
      </c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69" t="s">
        <v>19</v>
      </c>
      <c r="AW41" s="69" t="s">
        <v>1275</v>
      </c>
      <c r="AX41" s="69" t="s">
        <v>19</v>
      </c>
      <c r="AY41" s="69" t="s">
        <v>19</v>
      </c>
      <c r="AZ41" s="69" t="s">
        <v>19</v>
      </c>
    </row>
    <row r="42" spans="1:52" ht="30" customHeight="1">
      <c r="A42" s="14" t="s">
        <v>246</v>
      </c>
      <c r="B42" s="14" t="s">
        <v>363</v>
      </c>
      <c r="C42" s="14" t="s">
        <v>192</v>
      </c>
      <c r="D42" s="68"/>
      <c r="E42" s="81">
        <f>TRUNC(SUMIF(V41:V42, RIGHTB(O42, 1), H41:H42)*U42, 2)</f>
        <v>0</v>
      </c>
      <c r="F42" s="75">
        <f>TRUNC(E42*D42,1)</f>
        <v>0</v>
      </c>
      <c r="G42" s="81">
        <v>0</v>
      </c>
      <c r="H42" s="75">
        <f>TRUNC(G42*D42,1)</f>
        <v>0</v>
      </c>
      <c r="I42" s="81">
        <v>0</v>
      </c>
      <c r="J42" s="75">
        <f>TRUNC(I42*D42,1)</f>
        <v>0</v>
      </c>
      <c r="K42" s="81">
        <f>TRUNC(E42+G42+I42,1)</f>
        <v>0</v>
      </c>
      <c r="L42" s="75">
        <f>TRUNC(F42+H42+J42,1)</f>
        <v>0</v>
      </c>
      <c r="M42" s="14" t="s">
        <v>19</v>
      </c>
      <c r="N42" s="69" t="s">
        <v>1242</v>
      </c>
      <c r="O42" s="69" t="s">
        <v>1144</v>
      </c>
      <c r="P42" s="69" t="s">
        <v>185</v>
      </c>
      <c r="Q42" s="69" t="s">
        <v>185</v>
      </c>
      <c r="R42" s="69" t="s">
        <v>185</v>
      </c>
      <c r="S42" s="70">
        <v>1</v>
      </c>
      <c r="T42" s="70">
        <v>0</v>
      </c>
      <c r="U42" s="70">
        <v>0.03</v>
      </c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69" t="s">
        <v>19</v>
      </c>
      <c r="AW42" s="69" t="s">
        <v>1276</v>
      </c>
      <c r="AX42" s="69" t="s">
        <v>19</v>
      </c>
      <c r="AY42" s="69" t="s">
        <v>19</v>
      </c>
      <c r="AZ42" s="69" t="s">
        <v>19</v>
      </c>
    </row>
    <row r="43" spans="1:52" ht="30" customHeight="1">
      <c r="A43" s="14" t="s">
        <v>364</v>
      </c>
      <c r="B43" s="14" t="s">
        <v>19</v>
      </c>
      <c r="C43" s="14" t="s">
        <v>19</v>
      </c>
      <c r="D43" s="68"/>
      <c r="E43" s="81"/>
      <c r="F43" s="75">
        <f>TRUNC(SUMIF(N41:N42, N40, F41:F42),0)</f>
        <v>0</v>
      </c>
      <c r="G43" s="81"/>
      <c r="H43" s="75">
        <f>TRUNC(SUMIF(N41:N42, N40, H41:H42),0)</f>
        <v>0</v>
      </c>
      <c r="I43" s="81"/>
      <c r="J43" s="75">
        <f>TRUNC(SUMIF(N41:N42, N40, J41:J42),0)</f>
        <v>0</v>
      </c>
      <c r="K43" s="81"/>
      <c r="L43" s="75">
        <f>F43+H43+J43</f>
        <v>0</v>
      </c>
      <c r="M43" s="14" t="s">
        <v>19</v>
      </c>
      <c r="N43" s="69" t="s">
        <v>248</v>
      </c>
      <c r="O43" s="69" t="s">
        <v>248</v>
      </c>
      <c r="P43" s="69" t="s">
        <v>19</v>
      </c>
      <c r="Q43" s="69" t="s">
        <v>19</v>
      </c>
      <c r="R43" s="69" t="s">
        <v>19</v>
      </c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69" t="s">
        <v>19</v>
      </c>
      <c r="AW43" s="69" t="s">
        <v>19</v>
      </c>
      <c r="AX43" s="69" t="s">
        <v>19</v>
      </c>
      <c r="AY43" s="69" t="s">
        <v>19</v>
      </c>
      <c r="AZ43" s="69" t="s">
        <v>19</v>
      </c>
    </row>
    <row r="44" spans="1:52" ht="30" customHeight="1">
      <c r="A44" s="68"/>
      <c r="B44" s="68"/>
      <c r="C44" s="68"/>
      <c r="D44" s="68"/>
      <c r="E44" s="81"/>
      <c r="F44" s="75"/>
      <c r="G44" s="81"/>
      <c r="H44" s="75"/>
      <c r="I44" s="81"/>
      <c r="J44" s="75"/>
      <c r="K44" s="81"/>
      <c r="L44" s="75"/>
      <c r="M44" s="68"/>
    </row>
    <row r="45" spans="1:52" ht="30" customHeight="1">
      <c r="A45" s="76" t="s">
        <v>1133</v>
      </c>
      <c r="B45" s="77"/>
      <c r="C45" s="77"/>
      <c r="D45" s="77"/>
      <c r="E45" s="78"/>
      <c r="F45" s="79"/>
      <c r="G45" s="78"/>
      <c r="H45" s="79"/>
      <c r="I45" s="78"/>
      <c r="J45" s="79"/>
      <c r="K45" s="78"/>
      <c r="L45" s="79"/>
      <c r="M45" s="80"/>
      <c r="N45" s="135" t="s">
        <v>1244</v>
      </c>
    </row>
    <row r="46" spans="1:52" ht="30" customHeight="1">
      <c r="A46" s="14" t="s">
        <v>698</v>
      </c>
      <c r="B46" s="14" t="s">
        <v>243</v>
      </c>
      <c r="C46" s="14" t="s">
        <v>244</v>
      </c>
      <c r="D46" s="68"/>
      <c r="E46" s="81">
        <f>'단가대비표-EF'!O31</f>
        <v>0</v>
      </c>
      <c r="F46" s="75">
        <f>TRUNC(E46*D46,1)</f>
        <v>0</v>
      </c>
      <c r="G46" s="81">
        <f>'단가대비표-EF'!P31</f>
        <v>0</v>
      </c>
      <c r="H46" s="75">
        <f>TRUNC(G46*D46,1)</f>
        <v>0</v>
      </c>
      <c r="I46" s="81">
        <f>'단가대비표-EF'!V31</f>
        <v>0</v>
      </c>
      <c r="J46" s="75">
        <f>TRUNC(I46*D46,1)</f>
        <v>0</v>
      </c>
      <c r="K46" s="81">
        <f>TRUNC(E46+G46+I46,1)</f>
        <v>0</v>
      </c>
      <c r="L46" s="75">
        <f>TRUNC(F46+H46+J46,1)</f>
        <v>0</v>
      </c>
      <c r="M46" s="14" t="s">
        <v>19</v>
      </c>
      <c r="N46" s="69" t="s">
        <v>1244</v>
      </c>
      <c r="O46" s="69" t="s">
        <v>1176</v>
      </c>
      <c r="P46" s="69" t="s">
        <v>185</v>
      </c>
      <c r="Q46" s="69" t="s">
        <v>185</v>
      </c>
      <c r="R46" s="69" t="s">
        <v>186</v>
      </c>
      <c r="S46" s="70"/>
      <c r="T46" s="70"/>
      <c r="U46" s="70"/>
      <c r="V46" s="70">
        <v>1</v>
      </c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69" t="s">
        <v>19</v>
      </c>
      <c r="AW46" s="69" t="s">
        <v>1277</v>
      </c>
      <c r="AX46" s="69" t="s">
        <v>19</v>
      </c>
      <c r="AY46" s="69" t="s">
        <v>19</v>
      </c>
      <c r="AZ46" s="69" t="s">
        <v>19</v>
      </c>
    </row>
    <row r="47" spans="1:52" ht="30" customHeight="1">
      <c r="A47" s="14" t="s">
        <v>246</v>
      </c>
      <c r="B47" s="14" t="s">
        <v>363</v>
      </c>
      <c r="C47" s="14" t="s">
        <v>192</v>
      </c>
      <c r="D47" s="68"/>
      <c r="E47" s="81">
        <f>TRUNC(SUMIF(V46:V47, RIGHTB(O47, 1), H46:H47)*U47, 2)</f>
        <v>0</v>
      </c>
      <c r="F47" s="75">
        <f>TRUNC(E47*D47,1)</f>
        <v>0</v>
      </c>
      <c r="G47" s="81">
        <v>0</v>
      </c>
      <c r="H47" s="75">
        <f>TRUNC(G47*D47,1)</f>
        <v>0</v>
      </c>
      <c r="I47" s="81">
        <v>0</v>
      </c>
      <c r="J47" s="75">
        <f>TRUNC(I47*D47,1)</f>
        <v>0</v>
      </c>
      <c r="K47" s="81">
        <f>TRUNC(E47+G47+I47,1)</f>
        <v>0</v>
      </c>
      <c r="L47" s="75">
        <f>TRUNC(F47+H47+J47,1)</f>
        <v>0</v>
      </c>
      <c r="M47" s="14" t="s">
        <v>19</v>
      </c>
      <c r="N47" s="69" t="s">
        <v>1244</v>
      </c>
      <c r="O47" s="69" t="s">
        <v>1144</v>
      </c>
      <c r="P47" s="69" t="s">
        <v>185</v>
      </c>
      <c r="Q47" s="69" t="s">
        <v>185</v>
      </c>
      <c r="R47" s="69" t="s">
        <v>185</v>
      </c>
      <c r="S47" s="70">
        <v>1</v>
      </c>
      <c r="T47" s="70">
        <v>0</v>
      </c>
      <c r="U47" s="70">
        <v>0.03</v>
      </c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69" t="s">
        <v>19</v>
      </c>
      <c r="AW47" s="69" t="s">
        <v>1278</v>
      </c>
      <c r="AX47" s="69" t="s">
        <v>19</v>
      </c>
      <c r="AY47" s="69" t="s">
        <v>19</v>
      </c>
      <c r="AZ47" s="69" t="s">
        <v>19</v>
      </c>
    </row>
    <row r="48" spans="1:52" ht="30" customHeight="1">
      <c r="A48" s="14" t="s">
        <v>364</v>
      </c>
      <c r="B48" s="14" t="s">
        <v>19</v>
      </c>
      <c r="C48" s="14" t="s">
        <v>19</v>
      </c>
      <c r="D48" s="68"/>
      <c r="E48" s="81"/>
      <c r="F48" s="75">
        <f>TRUNC(SUMIF(N46:N47, N45, F46:F47),0)</f>
        <v>0</v>
      </c>
      <c r="G48" s="81"/>
      <c r="H48" s="75">
        <f>TRUNC(SUMIF(N46:N47, N45, H46:H47),0)</f>
        <v>0</v>
      </c>
      <c r="I48" s="81"/>
      <c r="J48" s="75">
        <f>TRUNC(SUMIF(N46:N47, N45, J46:J47),0)</f>
        <v>0</v>
      </c>
      <c r="K48" s="81"/>
      <c r="L48" s="75">
        <f>F48+H48+J48</f>
        <v>0</v>
      </c>
      <c r="M48" s="14" t="s">
        <v>19</v>
      </c>
      <c r="N48" s="69" t="s">
        <v>248</v>
      </c>
      <c r="O48" s="69" t="s">
        <v>248</v>
      </c>
      <c r="P48" s="69" t="s">
        <v>19</v>
      </c>
      <c r="Q48" s="69" t="s">
        <v>19</v>
      </c>
      <c r="R48" s="69" t="s">
        <v>19</v>
      </c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69" t="s">
        <v>19</v>
      </c>
      <c r="AW48" s="69" t="s">
        <v>19</v>
      </c>
      <c r="AX48" s="69" t="s">
        <v>19</v>
      </c>
      <c r="AY48" s="69" t="s">
        <v>19</v>
      </c>
      <c r="AZ48" s="69" t="s">
        <v>19</v>
      </c>
    </row>
    <row r="49" spans="1:52" ht="30" customHeight="1">
      <c r="A49" s="68"/>
      <c r="B49" s="68"/>
      <c r="C49" s="68"/>
      <c r="D49" s="68"/>
      <c r="E49" s="81"/>
      <c r="F49" s="75"/>
      <c r="G49" s="81"/>
      <c r="H49" s="75"/>
      <c r="I49" s="81"/>
      <c r="J49" s="75"/>
      <c r="K49" s="81"/>
      <c r="L49" s="75"/>
      <c r="M49" s="68"/>
    </row>
    <row r="50" spans="1:52" ht="30" customHeight="1">
      <c r="A50" s="76" t="s">
        <v>1134</v>
      </c>
      <c r="B50" s="77"/>
      <c r="C50" s="77"/>
      <c r="D50" s="77"/>
      <c r="E50" s="78"/>
      <c r="F50" s="79"/>
      <c r="G50" s="78"/>
      <c r="H50" s="79"/>
      <c r="I50" s="78"/>
      <c r="J50" s="79"/>
      <c r="K50" s="78"/>
      <c r="L50" s="79"/>
      <c r="M50" s="80"/>
      <c r="N50" s="135" t="s">
        <v>1246</v>
      </c>
    </row>
    <row r="51" spans="1:52" ht="30" customHeight="1">
      <c r="A51" s="14" t="s">
        <v>698</v>
      </c>
      <c r="B51" s="14" t="s">
        <v>243</v>
      </c>
      <c r="C51" s="14" t="s">
        <v>244</v>
      </c>
      <c r="D51" s="68"/>
      <c r="E51" s="81">
        <f>'단가대비표-EF'!O31</f>
        <v>0</v>
      </c>
      <c r="F51" s="75">
        <f>TRUNC(E51*D51,1)</f>
        <v>0</v>
      </c>
      <c r="G51" s="81">
        <f>'단가대비표-EF'!P31</f>
        <v>0</v>
      </c>
      <c r="H51" s="75">
        <f>TRUNC(G51*D51,1)</f>
        <v>0</v>
      </c>
      <c r="I51" s="81">
        <f>'단가대비표-EF'!V31</f>
        <v>0</v>
      </c>
      <c r="J51" s="75">
        <f>TRUNC(I51*D51,1)</f>
        <v>0</v>
      </c>
      <c r="K51" s="81">
        <f>TRUNC(E51+G51+I51,1)</f>
        <v>0</v>
      </c>
      <c r="L51" s="75">
        <f>TRUNC(F51+H51+J51,1)</f>
        <v>0</v>
      </c>
      <c r="M51" s="14" t="s">
        <v>19</v>
      </c>
      <c r="N51" s="69" t="s">
        <v>1246</v>
      </c>
      <c r="O51" s="69" t="s">
        <v>1176</v>
      </c>
      <c r="P51" s="69" t="s">
        <v>185</v>
      </c>
      <c r="Q51" s="69" t="s">
        <v>185</v>
      </c>
      <c r="R51" s="69" t="s">
        <v>186</v>
      </c>
      <c r="S51" s="70"/>
      <c r="T51" s="70"/>
      <c r="U51" s="70"/>
      <c r="V51" s="70">
        <v>1</v>
      </c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69" t="s">
        <v>19</v>
      </c>
      <c r="AW51" s="69" t="s">
        <v>1279</v>
      </c>
      <c r="AX51" s="69" t="s">
        <v>19</v>
      </c>
      <c r="AY51" s="69" t="s">
        <v>19</v>
      </c>
      <c r="AZ51" s="69" t="s">
        <v>19</v>
      </c>
    </row>
    <row r="52" spans="1:52" ht="30" customHeight="1">
      <c r="A52" s="14" t="s">
        <v>246</v>
      </c>
      <c r="B52" s="14" t="s">
        <v>363</v>
      </c>
      <c r="C52" s="14" t="s">
        <v>192</v>
      </c>
      <c r="D52" s="68"/>
      <c r="E52" s="81">
        <f>TRUNC(SUMIF(V51:V52, RIGHTB(O52, 1), H51:H52)*U52, 2)</f>
        <v>0</v>
      </c>
      <c r="F52" s="75">
        <f>TRUNC(E52*D52,1)</f>
        <v>0</v>
      </c>
      <c r="G52" s="81">
        <v>0</v>
      </c>
      <c r="H52" s="75">
        <f>TRUNC(G52*D52,1)</f>
        <v>0</v>
      </c>
      <c r="I52" s="81">
        <v>0</v>
      </c>
      <c r="J52" s="75">
        <f>TRUNC(I52*D52,1)</f>
        <v>0</v>
      </c>
      <c r="K52" s="81">
        <f>TRUNC(E52+G52+I52,1)</f>
        <v>0</v>
      </c>
      <c r="L52" s="75">
        <f>TRUNC(F52+H52+J52,1)</f>
        <v>0</v>
      </c>
      <c r="M52" s="14" t="s">
        <v>19</v>
      </c>
      <c r="N52" s="69" t="s">
        <v>1246</v>
      </c>
      <c r="O52" s="69" t="s">
        <v>1144</v>
      </c>
      <c r="P52" s="69" t="s">
        <v>185</v>
      </c>
      <c r="Q52" s="69" t="s">
        <v>185</v>
      </c>
      <c r="R52" s="69" t="s">
        <v>185</v>
      </c>
      <c r="S52" s="70">
        <v>1</v>
      </c>
      <c r="T52" s="70">
        <v>0</v>
      </c>
      <c r="U52" s="70">
        <v>0.03</v>
      </c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69" t="s">
        <v>19</v>
      </c>
      <c r="AW52" s="69" t="s">
        <v>1280</v>
      </c>
      <c r="AX52" s="69" t="s">
        <v>19</v>
      </c>
      <c r="AY52" s="69" t="s">
        <v>19</v>
      </c>
      <c r="AZ52" s="69" t="s">
        <v>19</v>
      </c>
    </row>
    <row r="53" spans="1:52" ht="30" customHeight="1">
      <c r="A53" s="14" t="s">
        <v>364</v>
      </c>
      <c r="B53" s="14" t="s">
        <v>19</v>
      </c>
      <c r="C53" s="14" t="s">
        <v>19</v>
      </c>
      <c r="D53" s="68"/>
      <c r="E53" s="81"/>
      <c r="F53" s="75">
        <f>TRUNC(SUMIF(N51:N52, N50, F51:F52),0)</f>
        <v>0</v>
      </c>
      <c r="G53" s="81"/>
      <c r="H53" s="75">
        <f>TRUNC(SUMIF(N51:N52, N50, H51:H52),0)</f>
        <v>0</v>
      </c>
      <c r="I53" s="81"/>
      <c r="J53" s="75">
        <f>TRUNC(SUMIF(N51:N52, N50, J51:J52),0)</f>
        <v>0</v>
      </c>
      <c r="K53" s="81"/>
      <c r="L53" s="75">
        <f>F53+H53+J53</f>
        <v>0</v>
      </c>
      <c r="M53" s="14" t="s">
        <v>19</v>
      </c>
      <c r="N53" s="69" t="s">
        <v>248</v>
      </c>
      <c r="O53" s="69" t="s">
        <v>248</v>
      </c>
      <c r="P53" s="69" t="s">
        <v>19</v>
      </c>
      <c r="Q53" s="69" t="s">
        <v>19</v>
      </c>
      <c r="R53" s="69" t="s">
        <v>19</v>
      </c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69" t="s">
        <v>19</v>
      </c>
      <c r="AW53" s="69" t="s">
        <v>19</v>
      </c>
      <c r="AX53" s="69" t="s">
        <v>19</v>
      </c>
      <c r="AY53" s="69" t="s">
        <v>19</v>
      </c>
      <c r="AZ53" s="69" t="s">
        <v>19</v>
      </c>
    </row>
  </sheetData>
  <mergeCells count="45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2" manualBreakCount="2">
    <brk id="18" max="12" man="1"/>
    <brk id="39" max="12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B32"/>
  <sheetViews>
    <sheetView view="pageBreakPreview" topLeftCell="B1" zoomScale="60" zoomScaleNormal="100" workbookViewId="0">
      <selection activeCell="P30" sqref="P30:P32"/>
    </sheetView>
  </sheetViews>
  <sheetFormatPr defaultRowHeight="16.5"/>
  <cols>
    <col min="1" max="1" width="12.625" hidden="1" customWidth="1"/>
    <col min="2" max="3" width="30.625" customWidth="1"/>
    <col min="4" max="4" width="4.625" customWidth="1"/>
    <col min="5" max="5" width="13.625" customWidth="1"/>
    <col min="6" max="6" width="4.625" customWidth="1"/>
    <col min="7" max="7" width="13.625" customWidth="1"/>
    <col min="8" max="8" width="4.625" customWidth="1"/>
    <col min="9" max="9" width="13.625" customWidth="1"/>
    <col min="10" max="10" width="4.625" customWidth="1"/>
    <col min="11" max="11" width="13.625" customWidth="1"/>
    <col min="12" max="12" width="4.625" customWidth="1"/>
    <col min="13" max="13" width="13.625" customWidth="1"/>
    <col min="14" max="14" width="4.625" customWidth="1"/>
    <col min="15" max="22" width="13.625" customWidth="1"/>
    <col min="23" max="23" width="8.625" customWidth="1"/>
    <col min="24" max="24" width="12.625" customWidth="1"/>
    <col min="25" max="27" width="1.625" hidden="1" customWidth="1"/>
    <col min="28" max="28" width="10.625" hidden="1" customWidth="1"/>
  </cols>
  <sheetData>
    <row r="1" spans="1:28" ht="30" customHeight="1">
      <c r="A1" s="163" t="s">
        <v>418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</row>
    <row r="2" spans="1:28" ht="30" customHeight="1">
      <c r="A2" s="170" t="s">
        <v>1286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</row>
    <row r="3" spans="1:28" ht="30" customHeight="1">
      <c r="A3" s="165" t="s">
        <v>296</v>
      </c>
      <c r="B3" s="165" t="s">
        <v>1</v>
      </c>
      <c r="C3" s="165" t="s">
        <v>419</v>
      </c>
      <c r="D3" s="165" t="s">
        <v>3</v>
      </c>
      <c r="E3" s="165" t="s">
        <v>5</v>
      </c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 t="s">
        <v>334</v>
      </c>
      <c r="Q3" s="165" t="s">
        <v>335</v>
      </c>
      <c r="R3" s="165"/>
      <c r="S3" s="165"/>
      <c r="T3" s="165"/>
      <c r="U3" s="165"/>
      <c r="V3" s="165"/>
      <c r="W3" s="165" t="s">
        <v>307</v>
      </c>
      <c r="X3" s="165" t="s">
        <v>11</v>
      </c>
      <c r="Y3" s="164" t="s">
        <v>420</v>
      </c>
      <c r="Z3" s="164" t="s">
        <v>421</v>
      </c>
      <c r="AA3" s="164" t="s">
        <v>422</v>
      </c>
      <c r="AB3" s="164" t="s">
        <v>179</v>
      </c>
    </row>
    <row r="4" spans="1:28" ht="30" customHeight="1">
      <c r="A4" s="165"/>
      <c r="B4" s="165"/>
      <c r="C4" s="165"/>
      <c r="D4" s="165"/>
      <c r="E4" s="136" t="s">
        <v>423</v>
      </c>
      <c r="F4" s="136" t="s">
        <v>424</v>
      </c>
      <c r="G4" s="136" t="s">
        <v>425</v>
      </c>
      <c r="H4" s="136" t="s">
        <v>424</v>
      </c>
      <c r="I4" s="136" t="s">
        <v>426</v>
      </c>
      <c r="J4" s="136" t="s">
        <v>424</v>
      </c>
      <c r="K4" s="136" t="s">
        <v>427</v>
      </c>
      <c r="L4" s="136" t="s">
        <v>424</v>
      </c>
      <c r="M4" s="136" t="s">
        <v>428</v>
      </c>
      <c r="N4" s="136" t="s">
        <v>424</v>
      </c>
      <c r="O4" s="136" t="s">
        <v>429</v>
      </c>
      <c r="P4" s="165"/>
      <c r="Q4" s="136" t="s">
        <v>423</v>
      </c>
      <c r="R4" s="136" t="s">
        <v>425</v>
      </c>
      <c r="S4" s="136" t="s">
        <v>426</v>
      </c>
      <c r="T4" s="136" t="s">
        <v>427</v>
      </c>
      <c r="U4" s="136" t="s">
        <v>428</v>
      </c>
      <c r="V4" s="136" t="s">
        <v>429</v>
      </c>
      <c r="W4" s="165"/>
      <c r="X4" s="165"/>
      <c r="Y4" s="164"/>
      <c r="Z4" s="164"/>
      <c r="AA4" s="164"/>
      <c r="AB4" s="164"/>
    </row>
    <row r="5" spans="1:28" ht="30" customHeight="1">
      <c r="A5" s="138" t="s">
        <v>1208</v>
      </c>
      <c r="B5" s="138" t="s">
        <v>706</v>
      </c>
      <c r="C5" s="138" t="s">
        <v>707</v>
      </c>
      <c r="D5" s="82" t="s">
        <v>184</v>
      </c>
      <c r="E5" s="83"/>
      <c r="F5" s="138"/>
      <c r="G5" s="83"/>
      <c r="H5" s="138"/>
      <c r="I5" s="83"/>
      <c r="J5" s="138"/>
      <c r="K5" s="83"/>
      <c r="L5" s="138"/>
      <c r="M5" s="83"/>
      <c r="N5" s="138" t="s">
        <v>19</v>
      </c>
      <c r="O5" s="83"/>
      <c r="P5" s="83">
        <v>0</v>
      </c>
      <c r="Q5" s="83">
        <v>0</v>
      </c>
      <c r="R5" s="83">
        <v>0</v>
      </c>
      <c r="S5" s="83">
        <v>0</v>
      </c>
      <c r="T5" s="83">
        <v>0</v>
      </c>
      <c r="U5" s="83">
        <v>0</v>
      </c>
      <c r="V5" s="83">
        <v>0</v>
      </c>
      <c r="W5" s="138" t="s">
        <v>430</v>
      </c>
      <c r="X5" s="138" t="s">
        <v>19</v>
      </c>
      <c r="Y5" s="69" t="s">
        <v>19</v>
      </c>
      <c r="Z5" s="69" t="s">
        <v>19</v>
      </c>
      <c r="AA5" s="84"/>
      <c r="AB5" s="69" t="s">
        <v>19</v>
      </c>
    </row>
    <row r="6" spans="1:28" ht="30" customHeight="1">
      <c r="A6" s="138" t="s">
        <v>1148</v>
      </c>
      <c r="B6" s="138" t="s">
        <v>677</v>
      </c>
      <c r="C6" s="138" t="s">
        <v>679</v>
      </c>
      <c r="D6" s="82" t="s">
        <v>184</v>
      </c>
      <c r="E6" s="83"/>
      <c r="F6" s="138"/>
      <c r="G6" s="83"/>
      <c r="H6" s="138"/>
      <c r="I6" s="83"/>
      <c r="J6" s="138"/>
      <c r="K6" s="83"/>
      <c r="L6" s="138"/>
      <c r="M6" s="83"/>
      <c r="N6" s="138" t="s">
        <v>19</v>
      </c>
      <c r="O6" s="83"/>
      <c r="P6" s="83">
        <v>0</v>
      </c>
      <c r="Q6" s="83">
        <v>0</v>
      </c>
      <c r="R6" s="83">
        <v>0</v>
      </c>
      <c r="S6" s="83">
        <v>0</v>
      </c>
      <c r="T6" s="83">
        <v>0</v>
      </c>
      <c r="U6" s="83">
        <v>0</v>
      </c>
      <c r="V6" s="83">
        <v>0</v>
      </c>
      <c r="W6" s="138" t="s">
        <v>431</v>
      </c>
      <c r="X6" s="138" t="s">
        <v>19</v>
      </c>
      <c r="Y6" s="69" t="s">
        <v>19</v>
      </c>
      <c r="Z6" s="69" t="s">
        <v>19</v>
      </c>
      <c r="AA6" s="84"/>
      <c r="AB6" s="69" t="s">
        <v>19</v>
      </c>
    </row>
    <row r="7" spans="1:28" ht="30" customHeight="1">
      <c r="A7" s="138" t="s">
        <v>1146</v>
      </c>
      <c r="B7" s="138" t="s">
        <v>677</v>
      </c>
      <c r="C7" s="138" t="s">
        <v>678</v>
      </c>
      <c r="D7" s="82" t="s">
        <v>184</v>
      </c>
      <c r="E7" s="83"/>
      <c r="F7" s="138"/>
      <c r="G7" s="83"/>
      <c r="H7" s="138"/>
      <c r="I7" s="83"/>
      <c r="J7" s="138"/>
      <c r="K7" s="83"/>
      <c r="L7" s="138"/>
      <c r="M7" s="83"/>
      <c r="N7" s="138" t="s">
        <v>19</v>
      </c>
      <c r="O7" s="83"/>
      <c r="P7" s="83">
        <v>0</v>
      </c>
      <c r="Q7" s="83">
        <v>0</v>
      </c>
      <c r="R7" s="83">
        <v>0</v>
      </c>
      <c r="S7" s="83">
        <v>0</v>
      </c>
      <c r="T7" s="83">
        <v>0</v>
      </c>
      <c r="U7" s="83">
        <v>0</v>
      </c>
      <c r="V7" s="83">
        <v>0</v>
      </c>
      <c r="W7" s="138" t="s">
        <v>432</v>
      </c>
      <c r="X7" s="138" t="s">
        <v>19</v>
      </c>
      <c r="Y7" s="69" t="s">
        <v>19</v>
      </c>
      <c r="Z7" s="69" t="s">
        <v>19</v>
      </c>
      <c r="AA7" s="84"/>
      <c r="AB7" s="69" t="s">
        <v>19</v>
      </c>
    </row>
    <row r="8" spans="1:28" ht="30" customHeight="1">
      <c r="A8" s="138" t="s">
        <v>1168</v>
      </c>
      <c r="B8" s="138" t="s">
        <v>693</v>
      </c>
      <c r="C8" s="138" t="s">
        <v>694</v>
      </c>
      <c r="D8" s="82" t="s">
        <v>204</v>
      </c>
      <c r="E8" s="83"/>
      <c r="F8" s="138"/>
      <c r="G8" s="83"/>
      <c r="H8" s="138"/>
      <c r="I8" s="83"/>
      <c r="J8" s="138"/>
      <c r="K8" s="83"/>
      <c r="L8" s="138"/>
      <c r="M8" s="83"/>
      <c r="N8" s="138" t="s">
        <v>19</v>
      </c>
      <c r="O8" s="83"/>
      <c r="P8" s="83">
        <v>0</v>
      </c>
      <c r="Q8" s="83">
        <v>0</v>
      </c>
      <c r="R8" s="83">
        <v>0</v>
      </c>
      <c r="S8" s="83">
        <v>0</v>
      </c>
      <c r="T8" s="83">
        <v>0</v>
      </c>
      <c r="U8" s="83">
        <v>0</v>
      </c>
      <c r="V8" s="83">
        <v>0</v>
      </c>
      <c r="W8" s="138" t="s">
        <v>433</v>
      </c>
      <c r="X8" s="138" t="s">
        <v>19</v>
      </c>
      <c r="Y8" s="69" t="s">
        <v>19</v>
      </c>
      <c r="Z8" s="69" t="s">
        <v>19</v>
      </c>
      <c r="AA8" s="84"/>
      <c r="AB8" s="69" t="s">
        <v>19</v>
      </c>
    </row>
    <row r="9" spans="1:28" ht="30" customHeight="1">
      <c r="A9" s="138" t="s">
        <v>1228</v>
      </c>
      <c r="B9" s="138" t="s">
        <v>715</v>
      </c>
      <c r="C9" s="138" t="s">
        <v>716</v>
      </c>
      <c r="D9" s="82" t="s">
        <v>204</v>
      </c>
      <c r="E9" s="83"/>
      <c r="F9" s="138"/>
      <c r="G9" s="83"/>
      <c r="H9" s="138"/>
      <c r="I9" s="83"/>
      <c r="J9" s="138"/>
      <c r="K9" s="83"/>
      <c r="L9" s="138"/>
      <c r="M9" s="83"/>
      <c r="N9" s="138" t="s">
        <v>19</v>
      </c>
      <c r="O9" s="83"/>
      <c r="P9" s="83">
        <v>0</v>
      </c>
      <c r="Q9" s="83">
        <v>0</v>
      </c>
      <c r="R9" s="83">
        <v>0</v>
      </c>
      <c r="S9" s="83">
        <v>0</v>
      </c>
      <c r="T9" s="83">
        <v>0</v>
      </c>
      <c r="U9" s="83">
        <v>0</v>
      </c>
      <c r="V9" s="83">
        <v>0</v>
      </c>
      <c r="W9" s="138" t="s">
        <v>434</v>
      </c>
      <c r="X9" s="138" t="s">
        <v>19</v>
      </c>
      <c r="Y9" s="69" t="s">
        <v>19</v>
      </c>
      <c r="Z9" s="69" t="s">
        <v>19</v>
      </c>
      <c r="AA9" s="84"/>
      <c r="AB9" s="69" t="s">
        <v>19</v>
      </c>
    </row>
    <row r="10" spans="1:28" ht="30" customHeight="1">
      <c r="A10" s="138" t="s">
        <v>1191</v>
      </c>
      <c r="B10" s="138" t="s">
        <v>699</v>
      </c>
      <c r="C10" s="138" t="s">
        <v>700</v>
      </c>
      <c r="D10" s="82" t="s">
        <v>204</v>
      </c>
      <c r="E10" s="83"/>
      <c r="F10" s="138"/>
      <c r="G10" s="83"/>
      <c r="H10" s="138"/>
      <c r="I10" s="83"/>
      <c r="J10" s="138"/>
      <c r="K10" s="83"/>
      <c r="L10" s="138"/>
      <c r="M10" s="83"/>
      <c r="N10" s="138" t="s">
        <v>19</v>
      </c>
      <c r="O10" s="83"/>
      <c r="P10" s="83">
        <v>0</v>
      </c>
      <c r="Q10" s="83">
        <v>0</v>
      </c>
      <c r="R10" s="83">
        <v>0</v>
      </c>
      <c r="S10" s="83">
        <v>0</v>
      </c>
      <c r="T10" s="83">
        <v>0</v>
      </c>
      <c r="U10" s="83">
        <v>0</v>
      </c>
      <c r="V10" s="83">
        <v>0</v>
      </c>
      <c r="W10" s="138" t="s">
        <v>435</v>
      </c>
      <c r="X10" s="138" t="s">
        <v>19</v>
      </c>
      <c r="Y10" s="69" t="s">
        <v>19</v>
      </c>
      <c r="Z10" s="69" t="s">
        <v>19</v>
      </c>
      <c r="AA10" s="84"/>
      <c r="AB10" s="69" t="s">
        <v>19</v>
      </c>
    </row>
    <row r="11" spans="1:28" ht="30" customHeight="1">
      <c r="A11" s="138" t="s">
        <v>1164</v>
      </c>
      <c r="B11" s="138" t="s">
        <v>690</v>
      </c>
      <c r="C11" s="138" t="s">
        <v>691</v>
      </c>
      <c r="D11" s="82" t="s">
        <v>204</v>
      </c>
      <c r="E11" s="83"/>
      <c r="F11" s="138"/>
      <c r="G11" s="83"/>
      <c r="H11" s="138"/>
      <c r="I11" s="83"/>
      <c r="J11" s="138"/>
      <c r="K11" s="83"/>
      <c r="L11" s="138"/>
      <c r="M11" s="83"/>
      <c r="N11" s="138" t="s">
        <v>19</v>
      </c>
      <c r="O11" s="83"/>
      <c r="P11" s="83">
        <v>0</v>
      </c>
      <c r="Q11" s="83">
        <v>0</v>
      </c>
      <c r="R11" s="83">
        <v>0</v>
      </c>
      <c r="S11" s="83">
        <v>0</v>
      </c>
      <c r="T11" s="83">
        <v>0</v>
      </c>
      <c r="U11" s="83">
        <v>0</v>
      </c>
      <c r="V11" s="83">
        <v>0</v>
      </c>
      <c r="W11" s="138" t="s">
        <v>436</v>
      </c>
      <c r="X11" s="138" t="s">
        <v>19</v>
      </c>
      <c r="Y11" s="69" t="s">
        <v>19</v>
      </c>
      <c r="Z11" s="69" t="s">
        <v>19</v>
      </c>
      <c r="AA11" s="84"/>
      <c r="AB11" s="69" t="s">
        <v>19</v>
      </c>
    </row>
    <row r="12" spans="1:28" ht="30" customHeight="1">
      <c r="A12" s="138" t="s">
        <v>1166</v>
      </c>
      <c r="B12" s="138" t="s">
        <v>690</v>
      </c>
      <c r="C12" s="138" t="s">
        <v>692</v>
      </c>
      <c r="D12" s="82" t="s">
        <v>204</v>
      </c>
      <c r="E12" s="83"/>
      <c r="F12" s="138"/>
      <c r="G12" s="83"/>
      <c r="H12" s="138"/>
      <c r="I12" s="83"/>
      <c r="J12" s="138"/>
      <c r="K12" s="83"/>
      <c r="L12" s="138"/>
      <c r="M12" s="83"/>
      <c r="N12" s="138" t="s">
        <v>19</v>
      </c>
      <c r="O12" s="83"/>
      <c r="P12" s="83">
        <v>0</v>
      </c>
      <c r="Q12" s="83">
        <v>0</v>
      </c>
      <c r="R12" s="83">
        <v>0</v>
      </c>
      <c r="S12" s="83">
        <v>0</v>
      </c>
      <c r="T12" s="83">
        <v>0</v>
      </c>
      <c r="U12" s="83">
        <v>0</v>
      </c>
      <c r="V12" s="83">
        <v>0</v>
      </c>
      <c r="W12" s="138" t="s">
        <v>437</v>
      </c>
      <c r="X12" s="138" t="s">
        <v>19</v>
      </c>
      <c r="Y12" s="69" t="s">
        <v>19</v>
      </c>
      <c r="Z12" s="69" t="s">
        <v>19</v>
      </c>
      <c r="AA12" s="84"/>
      <c r="AB12" s="69" t="s">
        <v>19</v>
      </c>
    </row>
    <row r="13" spans="1:28" ht="30" customHeight="1">
      <c r="A13" s="138" t="s">
        <v>1234</v>
      </c>
      <c r="B13" s="138" t="s">
        <v>719</v>
      </c>
      <c r="C13" s="138" t="s">
        <v>720</v>
      </c>
      <c r="D13" s="82" t="s">
        <v>204</v>
      </c>
      <c r="E13" s="83"/>
      <c r="F13" s="138"/>
      <c r="G13" s="83"/>
      <c r="H13" s="138"/>
      <c r="I13" s="83"/>
      <c r="J13" s="138"/>
      <c r="K13" s="83"/>
      <c r="L13" s="138"/>
      <c r="M13" s="83"/>
      <c r="N13" s="138" t="s">
        <v>19</v>
      </c>
      <c r="O13" s="83"/>
      <c r="P13" s="83">
        <v>0</v>
      </c>
      <c r="Q13" s="83">
        <v>0</v>
      </c>
      <c r="R13" s="83">
        <v>0</v>
      </c>
      <c r="S13" s="83">
        <v>0</v>
      </c>
      <c r="T13" s="83">
        <v>0</v>
      </c>
      <c r="U13" s="83">
        <v>0</v>
      </c>
      <c r="V13" s="83">
        <v>0</v>
      </c>
      <c r="W13" s="138" t="s">
        <v>438</v>
      </c>
      <c r="X13" s="138" t="s">
        <v>19</v>
      </c>
      <c r="Y13" s="69" t="s">
        <v>19</v>
      </c>
      <c r="Z13" s="69" t="s">
        <v>19</v>
      </c>
      <c r="AA13" s="84"/>
      <c r="AB13" s="69" t="s">
        <v>19</v>
      </c>
    </row>
    <row r="14" spans="1:28" ht="30" customHeight="1">
      <c r="A14" s="138" t="s">
        <v>1152</v>
      </c>
      <c r="B14" s="138" t="s">
        <v>681</v>
      </c>
      <c r="C14" s="138" t="s">
        <v>682</v>
      </c>
      <c r="D14" s="82" t="s">
        <v>204</v>
      </c>
      <c r="E14" s="83"/>
      <c r="F14" s="138"/>
      <c r="G14" s="83"/>
      <c r="H14" s="138"/>
      <c r="I14" s="83"/>
      <c r="J14" s="138"/>
      <c r="K14" s="83"/>
      <c r="L14" s="138"/>
      <c r="M14" s="83"/>
      <c r="N14" s="138" t="s">
        <v>19</v>
      </c>
      <c r="O14" s="83"/>
      <c r="P14" s="83">
        <v>0</v>
      </c>
      <c r="Q14" s="83">
        <v>0</v>
      </c>
      <c r="R14" s="83">
        <v>0</v>
      </c>
      <c r="S14" s="83">
        <v>0</v>
      </c>
      <c r="T14" s="83">
        <v>0</v>
      </c>
      <c r="U14" s="83">
        <v>0</v>
      </c>
      <c r="V14" s="83">
        <v>0</v>
      </c>
      <c r="W14" s="138" t="s">
        <v>439</v>
      </c>
      <c r="X14" s="138" t="s">
        <v>19</v>
      </c>
      <c r="Y14" s="69" t="s">
        <v>19</v>
      </c>
      <c r="Z14" s="69" t="s">
        <v>19</v>
      </c>
      <c r="AA14" s="84"/>
      <c r="AB14" s="69" t="s">
        <v>19</v>
      </c>
    </row>
    <row r="15" spans="1:28" ht="30" customHeight="1">
      <c r="A15" s="138" t="s">
        <v>1154</v>
      </c>
      <c r="B15" s="138" t="s">
        <v>681</v>
      </c>
      <c r="C15" s="138" t="s">
        <v>683</v>
      </c>
      <c r="D15" s="82" t="s">
        <v>204</v>
      </c>
      <c r="E15" s="83"/>
      <c r="F15" s="138"/>
      <c r="G15" s="83"/>
      <c r="H15" s="138"/>
      <c r="I15" s="83"/>
      <c r="J15" s="138"/>
      <c r="K15" s="83"/>
      <c r="L15" s="138"/>
      <c r="M15" s="83"/>
      <c r="N15" s="138" t="s">
        <v>19</v>
      </c>
      <c r="O15" s="83"/>
      <c r="P15" s="83">
        <v>0</v>
      </c>
      <c r="Q15" s="83">
        <v>0</v>
      </c>
      <c r="R15" s="83">
        <v>0</v>
      </c>
      <c r="S15" s="83">
        <v>0</v>
      </c>
      <c r="T15" s="83">
        <v>0</v>
      </c>
      <c r="U15" s="83">
        <v>0</v>
      </c>
      <c r="V15" s="83">
        <v>0</v>
      </c>
      <c r="W15" s="138" t="s">
        <v>440</v>
      </c>
      <c r="X15" s="138" t="s">
        <v>19</v>
      </c>
      <c r="Y15" s="69" t="s">
        <v>19</v>
      </c>
      <c r="Z15" s="69" t="s">
        <v>19</v>
      </c>
      <c r="AA15" s="84"/>
      <c r="AB15" s="69" t="s">
        <v>19</v>
      </c>
    </row>
    <row r="16" spans="1:28" ht="30" customHeight="1">
      <c r="A16" s="138" t="s">
        <v>1265</v>
      </c>
      <c r="B16" s="138" t="s">
        <v>750</v>
      </c>
      <c r="C16" s="138" t="s">
        <v>751</v>
      </c>
      <c r="D16" s="82" t="s">
        <v>204</v>
      </c>
      <c r="E16" s="83"/>
      <c r="F16" s="138"/>
      <c r="G16" s="83"/>
      <c r="H16" s="138"/>
      <c r="I16" s="83"/>
      <c r="J16" s="138"/>
      <c r="K16" s="83"/>
      <c r="L16" s="138"/>
      <c r="M16" s="83"/>
      <c r="N16" s="138" t="s">
        <v>19</v>
      </c>
      <c r="O16" s="83"/>
      <c r="P16" s="83">
        <v>0</v>
      </c>
      <c r="Q16" s="83">
        <v>0</v>
      </c>
      <c r="R16" s="83">
        <v>0</v>
      </c>
      <c r="S16" s="83">
        <v>0</v>
      </c>
      <c r="T16" s="83">
        <v>0</v>
      </c>
      <c r="U16" s="83">
        <v>0</v>
      </c>
      <c r="V16" s="83">
        <v>0</v>
      </c>
      <c r="W16" s="138" t="s">
        <v>441</v>
      </c>
      <c r="X16" s="138" t="s">
        <v>19</v>
      </c>
      <c r="Y16" s="69" t="s">
        <v>19</v>
      </c>
      <c r="Z16" s="69" t="s">
        <v>19</v>
      </c>
      <c r="AA16" s="84"/>
      <c r="AB16" s="69" t="s">
        <v>19</v>
      </c>
    </row>
    <row r="17" spans="1:28" ht="30" customHeight="1">
      <c r="A17" s="138" t="s">
        <v>1204</v>
      </c>
      <c r="B17" s="138" t="s">
        <v>703</v>
      </c>
      <c r="C17" s="138" t="s">
        <v>705</v>
      </c>
      <c r="D17" s="82" t="s">
        <v>184</v>
      </c>
      <c r="E17" s="83"/>
      <c r="F17" s="138"/>
      <c r="G17" s="83"/>
      <c r="H17" s="138"/>
      <c r="I17" s="83"/>
      <c r="J17" s="138"/>
      <c r="K17" s="83"/>
      <c r="L17" s="138"/>
      <c r="M17" s="83"/>
      <c r="N17" s="138" t="s">
        <v>19</v>
      </c>
      <c r="O17" s="83"/>
      <c r="P17" s="83">
        <v>0</v>
      </c>
      <c r="Q17" s="83">
        <v>0</v>
      </c>
      <c r="R17" s="83">
        <v>0</v>
      </c>
      <c r="S17" s="83">
        <v>0</v>
      </c>
      <c r="T17" s="83">
        <v>0</v>
      </c>
      <c r="U17" s="83">
        <v>0</v>
      </c>
      <c r="V17" s="83">
        <v>0</v>
      </c>
      <c r="W17" s="138" t="s">
        <v>442</v>
      </c>
      <c r="X17" s="138" t="s">
        <v>19</v>
      </c>
      <c r="Y17" s="69" t="s">
        <v>19</v>
      </c>
      <c r="Z17" s="69" t="s">
        <v>19</v>
      </c>
      <c r="AA17" s="84"/>
      <c r="AB17" s="69" t="s">
        <v>19</v>
      </c>
    </row>
    <row r="18" spans="1:28" ht="30" customHeight="1">
      <c r="A18" s="138" t="s">
        <v>1202</v>
      </c>
      <c r="B18" s="138" t="s">
        <v>703</v>
      </c>
      <c r="C18" s="138" t="s">
        <v>704</v>
      </c>
      <c r="D18" s="82" t="s">
        <v>184</v>
      </c>
      <c r="E18" s="83"/>
      <c r="F18" s="138"/>
      <c r="G18" s="83"/>
      <c r="H18" s="138"/>
      <c r="I18" s="83"/>
      <c r="J18" s="138"/>
      <c r="K18" s="83"/>
      <c r="L18" s="138"/>
      <c r="M18" s="83"/>
      <c r="N18" s="138" t="s">
        <v>19</v>
      </c>
      <c r="O18" s="83"/>
      <c r="P18" s="83">
        <v>0</v>
      </c>
      <c r="Q18" s="83">
        <v>0</v>
      </c>
      <c r="R18" s="83">
        <v>0</v>
      </c>
      <c r="S18" s="83">
        <v>0</v>
      </c>
      <c r="T18" s="83">
        <v>0</v>
      </c>
      <c r="U18" s="83">
        <v>0</v>
      </c>
      <c r="V18" s="83">
        <v>0</v>
      </c>
      <c r="W18" s="138" t="s">
        <v>443</v>
      </c>
      <c r="X18" s="138" t="s">
        <v>19</v>
      </c>
      <c r="Y18" s="69" t="s">
        <v>19</v>
      </c>
      <c r="Z18" s="69" t="s">
        <v>19</v>
      </c>
      <c r="AA18" s="84"/>
      <c r="AB18" s="69" t="s">
        <v>19</v>
      </c>
    </row>
    <row r="19" spans="1:28" ht="30" customHeight="1">
      <c r="A19" s="138" t="s">
        <v>1142</v>
      </c>
      <c r="B19" s="138" t="s">
        <v>673</v>
      </c>
      <c r="C19" s="138" t="s">
        <v>674</v>
      </c>
      <c r="D19" s="82" t="s">
        <v>184</v>
      </c>
      <c r="E19" s="83"/>
      <c r="F19" s="138"/>
      <c r="G19" s="83"/>
      <c r="H19" s="138"/>
      <c r="I19" s="83"/>
      <c r="J19" s="138"/>
      <c r="K19" s="83"/>
      <c r="L19" s="138"/>
      <c r="M19" s="83"/>
      <c r="N19" s="138" t="s">
        <v>19</v>
      </c>
      <c r="O19" s="83"/>
      <c r="P19" s="83">
        <v>0</v>
      </c>
      <c r="Q19" s="83">
        <v>0</v>
      </c>
      <c r="R19" s="83">
        <v>0</v>
      </c>
      <c r="S19" s="83">
        <v>0</v>
      </c>
      <c r="T19" s="83">
        <v>0</v>
      </c>
      <c r="U19" s="83">
        <v>0</v>
      </c>
      <c r="V19" s="83">
        <v>0</v>
      </c>
      <c r="W19" s="138" t="s">
        <v>444</v>
      </c>
      <c r="X19" s="138" t="s">
        <v>19</v>
      </c>
      <c r="Y19" s="69" t="s">
        <v>19</v>
      </c>
      <c r="Z19" s="69" t="s">
        <v>19</v>
      </c>
      <c r="AA19" s="84"/>
      <c r="AB19" s="69" t="s">
        <v>19</v>
      </c>
    </row>
    <row r="20" spans="1:28" ht="30" customHeight="1">
      <c r="A20" s="138" t="s">
        <v>1162</v>
      </c>
      <c r="B20" s="138" t="s">
        <v>1126</v>
      </c>
      <c r="C20" s="138" t="s">
        <v>689</v>
      </c>
      <c r="D20" s="82" t="s">
        <v>204</v>
      </c>
      <c r="E20" s="83"/>
      <c r="F20" s="138"/>
      <c r="G20" s="83"/>
      <c r="H20" s="138"/>
      <c r="I20" s="83"/>
      <c r="J20" s="138"/>
      <c r="K20" s="83"/>
      <c r="L20" s="138"/>
      <c r="M20" s="83"/>
      <c r="N20" s="138" t="s">
        <v>19</v>
      </c>
      <c r="O20" s="83"/>
      <c r="P20" s="83">
        <v>0</v>
      </c>
      <c r="Q20" s="83">
        <v>0</v>
      </c>
      <c r="R20" s="83">
        <v>0</v>
      </c>
      <c r="S20" s="83">
        <v>0</v>
      </c>
      <c r="T20" s="83">
        <v>0</v>
      </c>
      <c r="U20" s="83">
        <v>0</v>
      </c>
      <c r="V20" s="83">
        <v>0</v>
      </c>
      <c r="W20" s="138" t="s">
        <v>445</v>
      </c>
      <c r="X20" s="138" t="s">
        <v>19</v>
      </c>
      <c r="Y20" s="69" t="s">
        <v>19</v>
      </c>
      <c r="Z20" s="69" t="s">
        <v>19</v>
      </c>
      <c r="AA20" s="84"/>
      <c r="AB20" s="69" t="s">
        <v>19</v>
      </c>
    </row>
    <row r="21" spans="1:28" ht="30" customHeight="1">
      <c r="A21" s="138" t="s">
        <v>1217</v>
      </c>
      <c r="B21" s="138" t="s">
        <v>710</v>
      </c>
      <c r="C21" s="138" t="s">
        <v>711</v>
      </c>
      <c r="D21" s="82" t="s">
        <v>712</v>
      </c>
      <c r="E21" s="83"/>
      <c r="F21" s="138"/>
      <c r="G21" s="83"/>
      <c r="H21" s="138"/>
      <c r="I21" s="83"/>
      <c r="J21" s="138"/>
      <c r="K21" s="83"/>
      <c r="L21" s="138"/>
      <c r="M21" s="83"/>
      <c r="N21" s="138" t="s">
        <v>19</v>
      </c>
      <c r="O21" s="83"/>
      <c r="P21" s="83">
        <v>0</v>
      </c>
      <c r="Q21" s="83">
        <v>0</v>
      </c>
      <c r="R21" s="83">
        <v>0</v>
      </c>
      <c r="S21" s="83">
        <v>0</v>
      </c>
      <c r="T21" s="83">
        <v>0</v>
      </c>
      <c r="U21" s="83">
        <v>0</v>
      </c>
      <c r="V21" s="83">
        <v>0</v>
      </c>
      <c r="W21" s="138" t="s">
        <v>446</v>
      </c>
      <c r="X21" s="138" t="s">
        <v>19</v>
      </c>
      <c r="Y21" s="69" t="s">
        <v>19</v>
      </c>
      <c r="Z21" s="69" t="s">
        <v>19</v>
      </c>
      <c r="AA21" s="84"/>
      <c r="AB21" s="69" t="s">
        <v>19</v>
      </c>
    </row>
    <row r="22" spans="1:28" ht="30" customHeight="1">
      <c r="A22" s="138" t="s">
        <v>1156</v>
      </c>
      <c r="B22" s="138" t="s">
        <v>684</v>
      </c>
      <c r="C22" s="138" t="s">
        <v>685</v>
      </c>
      <c r="D22" s="82" t="s">
        <v>204</v>
      </c>
      <c r="E22" s="83"/>
      <c r="F22" s="138"/>
      <c r="G22" s="83"/>
      <c r="H22" s="138"/>
      <c r="I22" s="83"/>
      <c r="J22" s="138"/>
      <c r="K22" s="83"/>
      <c r="L22" s="138"/>
      <c r="M22" s="83"/>
      <c r="N22" s="138" t="s">
        <v>19</v>
      </c>
      <c r="O22" s="83"/>
      <c r="P22" s="83">
        <v>0</v>
      </c>
      <c r="Q22" s="83">
        <v>0</v>
      </c>
      <c r="R22" s="83">
        <v>0</v>
      </c>
      <c r="S22" s="83">
        <v>0</v>
      </c>
      <c r="T22" s="83">
        <v>0</v>
      </c>
      <c r="U22" s="83">
        <v>0</v>
      </c>
      <c r="V22" s="83">
        <v>0</v>
      </c>
      <c r="W22" s="138" t="s">
        <v>447</v>
      </c>
      <c r="X22" s="138" t="s">
        <v>19</v>
      </c>
      <c r="Y22" s="69" t="s">
        <v>19</v>
      </c>
      <c r="Z22" s="69" t="s">
        <v>19</v>
      </c>
      <c r="AA22" s="84"/>
      <c r="AB22" s="69" t="s">
        <v>19</v>
      </c>
    </row>
    <row r="23" spans="1:28" ht="30" customHeight="1">
      <c r="A23" s="138" t="s">
        <v>1158</v>
      </c>
      <c r="B23" s="138" t="s">
        <v>684</v>
      </c>
      <c r="C23" s="138" t="s">
        <v>686</v>
      </c>
      <c r="D23" s="82" t="s">
        <v>204</v>
      </c>
      <c r="E23" s="83"/>
      <c r="F23" s="138"/>
      <c r="G23" s="83"/>
      <c r="H23" s="138"/>
      <c r="I23" s="83"/>
      <c r="J23" s="138"/>
      <c r="K23" s="83"/>
      <c r="L23" s="138"/>
      <c r="M23" s="83"/>
      <c r="N23" s="138" t="s">
        <v>19</v>
      </c>
      <c r="O23" s="83"/>
      <c r="P23" s="83">
        <v>0</v>
      </c>
      <c r="Q23" s="83">
        <v>0</v>
      </c>
      <c r="R23" s="83">
        <v>0</v>
      </c>
      <c r="S23" s="83">
        <v>0</v>
      </c>
      <c r="T23" s="83">
        <v>0</v>
      </c>
      <c r="U23" s="83">
        <v>0</v>
      </c>
      <c r="V23" s="83">
        <v>0</v>
      </c>
      <c r="W23" s="138" t="s">
        <v>448</v>
      </c>
      <c r="X23" s="138" t="s">
        <v>19</v>
      </c>
      <c r="Y23" s="69" t="s">
        <v>19</v>
      </c>
      <c r="Z23" s="69" t="s">
        <v>19</v>
      </c>
      <c r="AA23" s="84"/>
      <c r="AB23" s="69" t="s">
        <v>19</v>
      </c>
    </row>
    <row r="24" spans="1:28" ht="30" customHeight="1">
      <c r="A24" s="138" t="s">
        <v>1160</v>
      </c>
      <c r="B24" s="138" t="s">
        <v>687</v>
      </c>
      <c r="C24" s="138" t="s">
        <v>688</v>
      </c>
      <c r="D24" s="82" t="s">
        <v>204</v>
      </c>
      <c r="E24" s="83"/>
      <c r="F24" s="138"/>
      <c r="G24" s="83"/>
      <c r="H24" s="138"/>
      <c r="I24" s="83"/>
      <c r="J24" s="138"/>
      <c r="K24" s="83"/>
      <c r="L24" s="138"/>
      <c r="M24" s="83"/>
      <c r="N24" s="138" t="s">
        <v>19</v>
      </c>
      <c r="O24" s="83"/>
      <c r="P24" s="83">
        <v>0</v>
      </c>
      <c r="Q24" s="83">
        <v>0</v>
      </c>
      <c r="R24" s="83">
        <v>0</v>
      </c>
      <c r="S24" s="83">
        <v>0</v>
      </c>
      <c r="T24" s="83">
        <v>0</v>
      </c>
      <c r="U24" s="83">
        <v>0</v>
      </c>
      <c r="V24" s="83">
        <v>0</v>
      </c>
      <c r="W24" s="138" t="s">
        <v>449</v>
      </c>
      <c r="X24" s="138" t="s">
        <v>19</v>
      </c>
      <c r="Y24" s="69" t="s">
        <v>19</v>
      </c>
      <c r="Z24" s="69" t="s">
        <v>19</v>
      </c>
      <c r="AA24" s="84"/>
      <c r="AB24" s="69" t="s">
        <v>19</v>
      </c>
    </row>
    <row r="25" spans="1:28" ht="30" customHeight="1">
      <c r="A25" s="138" t="s">
        <v>1259</v>
      </c>
      <c r="B25" s="138" t="s">
        <v>746</v>
      </c>
      <c r="C25" s="138" t="s">
        <v>747</v>
      </c>
      <c r="D25" s="82" t="s">
        <v>204</v>
      </c>
      <c r="E25" s="83"/>
      <c r="F25" s="138"/>
      <c r="G25" s="83"/>
      <c r="H25" s="138"/>
      <c r="I25" s="83"/>
      <c r="J25" s="138"/>
      <c r="K25" s="83"/>
      <c r="L25" s="138"/>
      <c r="M25" s="83"/>
      <c r="N25" s="138" t="s">
        <v>19</v>
      </c>
      <c r="O25" s="83"/>
      <c r="P25" s="83">
        <v>0</v>
      </c>
      <c r="Q25" s="83">
        <v>0</v>
      </c>
      <c r="R25" s="83">
        <v>0</v>
      </c>
      <c r="S25" s="83">
        <v>0</v>
      </c>
      <c r="T25" s="83">
        <v>0</v>
      </c>
      <c r="U25" s="83">
        <v>0</v>
      </c>
      <c r="V25" s="83">
        <v>0</v>
      </c>
      <c r="W25" s="138" t="s">
        <v>450</v>
      </c>
      <c r="X25" s="138" t="s">
        <v>19</v>
      </c>
      <c r="Y25" s="69" t="s">
        <v>19</v>
      </c>
      <c r="Z25" s="69" t="s">
        <v>19</v>
      </c>
      <c r="AA25" s="84"/>
      <c r="AB25" s="69" t="s">
        <v>19</v>
      </c>
    </row>
    <row r="26" spans="1:28" ht="30" customHeight="1">
      <c r="A26" s="138" t="s">
        <v>1263</v>
      </c>
      <c r="B26" s="138" t="s">
        <v>746</v>
      </c>
      <c r="C26" s="138" t="s">
        <v>749</v>
      </c>
      <c r="D26" s="82" t="s">
        <v>204</v>
      </c>
      <c r="E26" s="83"/>
      <c r="F26" s="138"/>
      <c r="G26" s="83"/>
      <c r="H26" s="138"/>
      <c r="I26" s="83"/>
      <c r="J26" s="138"/>
      <c r="K26" s="83"/>
      <c r="L26" s="138"/>
      <c r="M26" s="83"/>
      <c r="N26" s="138" t="s">
        <v>19</v>
      </c>
      <c r="O26" s="83"/>
      <c r="P26" s="83">
        <v>0</v>
      </c>
      <c r="Q26" s="83">
        <v>0</v>
      </c>
      <c r="R26" s="83">
        <v>0</v>
      </c>
      <c r="S26" s="83">
        <v>0</v>
      </c>
      <c r="T26" s="83">
        <v>0</v>
      </c>
      <c r="U26" s="83">
        <v>0</v>
      </c>
      <c r="V26" s="83">
        <v>0</v>
      </c>
      <c r="W26" s="138" t="s">
        <v>451</v>
      </c>
      <c r="X26" s="138" t="s">
        <v>19</v>
      </c>
      <c r="Y26" s="69" t="s">
        <v>19</v>
      </c>
      <c r="Z26" s="69" t="s">
        <v>19</v>
      </c>
      <c r="AA26" s="84"/>
      <c r="AB26" s="69" t="s">
        <v>19</v>
      </c>
    </row>
    <row r="27" spans="1:28" ht="30" customHeight="1">
      <c r="A27" s="138" t="s">
        <v>1261</v>
      </c>
      <c r="B27" s="138" t="s">
        <v>746</v>
      </c>
      <c r="C27" s="138" t="s">
        <v>748</v>
      </c>
      <c r="D27" s="82" t="s">
        <v>204</v>
      </c>
      <c r="E27" s="83"/>
      <c r="F27" s="138"/>
      <c r="G27" s="83"/>
      <c r="H27" s="138"/>
      <c r="I27" s="83"/>
      <c r="J27" s="138"/>
      <c r="K27" s="83"/>
      <c r="L27" s="138"/>
      <c r="M27" s="83"/>
      <c r="N27" s="138" t="s">
        <v>19</v>
      </c>
      <c r="O27" s="83"/>
      <c r="P27" s="83">
        <v>0</v>
      </c>
      <c r="Q27" s="83">
        <v>0</v>
      </c>
      <c r="R27" s="83">
        <v>0</v>
      </c>
      <c r="S27" s="83">
        <v>0</v>
      </c>
      <c r="T27" s="83">
        <v>0</v>
      </c>
      <c r="U27" s="83">
        <v>0</v>
      </c>
      <c r="V27" s="83">
        <v>0</v>
      </c>
      <c r="W27" s="138" t="s">
        <v>452</v>
      </c>
      <c r="X27" s="138" t="s">
        <v>19</v>
      </c>
      <c r="Y27" s="69" t="s">
        <v>19</v>
      </c>
      <c r="Z27" s="69" t="s">
        <v>19</v>
      </c>
      <c r="AA27" s="84"/>
      <c r="AB27" s="69" t="s">
        <v>19</v>
      </c>
    </row>
    <row r="28" spans="1:28" ht="30" customHeight="1">
      <c r="A28" s="138" t="s">
        <v>1195</v>
      </c>
      <c r="B28" s="138" t="s">
        <v>701</v>
      </c>
      <c r="C28" s="138" t="s">
        <v>702</v>
      </c>
      <c r="D28" s="82" t="s">
        <v>291</v>
      </c>
      <c r="E28" s="83"/>
      <c r="F28" s="138"/>
      <c r="G28" s="83"/>
      <c r="H28" s="138"/>
      <c r="I28" s="83"/>
      <c r="J28" s="138"/>
      <c r="K28" s="83"/>
      <c r="L28" s="138"/>
      <c r="M28" s="83"/>
      <c r="N28" s="138" t="s">
        <v>19</v>
      </c>
      <c r="O28" s="83"/>
      <c r="P28" s="83">
        <v>0</v>
      </c>
      <c r="Q28" s="83">
        <v>0</v>
      </c>
      <c r="R28" s="83">
        <v>0</v>
      </c>
      <c r="S28" s="83">
        <v>0</v>
      </c>
      <c r="T28" s="83">
        <v>0</v>
      </c>
      <c r="U28" s="83">
        <v>0</v>
      </c>
      <c r="V28" s="83">
        <v>0</v>
      </c>
      <c r="W28" s="138" t="s">
        <v>453</v>
      </c>
      <c r="X28" s="138" t="s">
        <v>19</v>
      </c>
      <c r="Y28" s="69" t="s">
        <v>19</v>
      </c>
      <c r="Z28" s="69" t="s">
        <v>19</v>
      </c>
      <c r="AA28" s="84"/>
      <c r="AB28" s="69" t="s">
        <v>19</v>
      </c>
    </row>
    <row r="29" spans="1:28" ht="30" customHeight="1">
      <c r="A29" s="138" t="s">
        <v>1219</v>
      </c>
      <c r="B29" s="138" t="s">
        <v>713</v>
      </c>
      <c r="C29" s="138" t="s">
        <v>714</v>
      </c>
      <c r="D29" s="82" t="s">
        <v>192</v>
      </c>
      <c r="E29" s="83"/>
      <c r="F29" s="138"/>
      <c r="G29" s="83"/>
      <c r="H29" s="138"/>
      <c r="I29" s="83"/>
      <c r="J29" s="138"/>
      <c r="K29" s="83"/>
      <c r="L29" s="138"/>
      <c r="M29" s="83"/>
      <c r="N29" s="138" t="s">
        <v>19</v>
      </c>
      <c r="O29" s="83"/>
      <c r="P29" s="83">
        <v>0</v>
      </c>
      <c r="Q29" s="83">
        <v>0</v>
      </c>
      <c r="R29" s="83">
        <v>0</v>
      </c>
      <c r="S29" s="83">
        <v>0</v>
      </c>
      <c r="T29" s="83">
        <v>0</v>
      </c>
      <c r="U29" s="83">
        <v>0</v>
      </c>
      <c r="V29" s="83">
        <v>0</v>
      </c>
      <c r="W29" s="138" t="s">
        <v>454</v>
      </c>
      <c r="X29" s="138" t="s">
        <v>19</v>
      </c>
      <c r="Y29" s="69" t="s">
        <v>19</v>
      </c>
      <c r="Z29" s="69" t="s">
        <v>19</v>
      </c>
      <c r="AA29" s="84"/>
      <c r="AB29" s="69" t="s">
        <v>19</v>
      </c>
    </row>
    <row r="30" spans="1:28" ht="30" customHeight="1">
      <c r="A30" s="138" t="s">
        <v>1231</v>
      </c>
      <c r="B30" s="138" t="s">
        <v>717</v>
      </c>
      <c r="C30" s="138" t="s">
        <v>718</v>
      </c>
      <c r="D30" s="82" t="s">
        <v>291</v>
      </c>
      <c r="E30" s="83"/>
      <c r="F30" s="138"/>
      <c r="G30" s="83"/>
      <c r="H30" s="138"/>
      <c r="I30" s="83"/>
      <c r="J30" s="138"/>
      <c r="K30" s="83"/>
      <c r="L30" s="138"/>
      <c r="M30" s="83"/>
      <c r="N30" s="138" t="s">
        <v>19</v>
      </c>
      <c r="O30" s="83"/>
      <c r="P30" s="83"/>
      <c r="Q30" s="83">
        <v>0</v>
      </c>
      <c r="R30" s="83">
        <v>0</v>
      </c>
      <c r="S30" s="83">
        <v>0</v>
      </c>
      <c r="T30" s="83">
        <v>0</v>
      </c>
      <c r="U30" s="83">
        <v>0</v>
      </c>
      <c r="V30" s="83">
        <v>0</v>
      </c>
      <c r="W30" s="138" t="s">
        <v>455</v>
      </c>
      <c r="X30" s="138" t="s">
        <v>19</v>
      </c>
      <c r="Y30" s="69" t="s">
        <v>19</v>
      </c>
      <c r="Z30" s="69" t="s">
        <v>19</v>
      </c>
      <c r="AA30" s="84"/>
      <c r="AB30" s="69" t="s">
        <v>19</v>
      </c>
    </row>
    <row r="31" spans="1:28" ht="30" customHeight="1">
      <c r="A31" s="138" t="s">
        <v>1176</v>
      </c>
      <c r="B31" s="138" t="s">
        <v>698</v>
      </c>
      <c r="C31" s="138" t="s">
        <v>243</v>
      </c>
      <c r="D31" s="82" t="s">
        <v>244</v>
      </c>
      <c r="E31" s="83"/>
      <c r="F31" s="138"/>
      <c r="G31" s="83"/>
      <c r="H31" s="138"/>
      <c r="I31" s="83"/>
      <c r="J31" s="138"/>
      <c r="K31" s="83"/>
      <c r="L31" s="138"/>
      <c r="M31" s="83"/>
      <c r="N31" s="138" t="s">
        <v>19</v>
      </c>
      <c r="O31" s="83"/>
      <c r="P31" s="83"/>
      <c r="Q31" s="83">
        <v>0</v>
      </c>
      <c r="R31" s="83">
        <v>0</v>
      </c>
      <c r="S31" s="83">
        <v>0</v>
      </c>
      <c r="T31" s="83">
        <v>0</v>
      </c>
      <c r="U31" s="83">
        <v>0</v>
      </c>
      <c r="V31" s="83">
        <v>0</v>
      </c>
      <c r="W31" s="138" t="s">
        <v>311</v>
      </c>
      <c r="X31" s="138" t="s">
        <v>19</v>
      </c>
      <c r="Y31" s="69" t="s">
        <v>490</v>
      </c>
      <c r="Z31" s="69" t="s">
        <v>19</v>
      </c>
      <c r="AA31" s="84"/>
      <c r="AB31" s="69" t="s">
        <v>19</v>
      </c>
    </row>
    <row r="32" spans="1:28" ht="30" customHeight="1">
      <c r="A32" s="138" t="s">
        <v>1249</v>
      </c>
      <c r="B32" s="138" t="s">
        <v>726</v>
      </c>
      <c r="C32" s="138" t="s">
        <v>243</v>
      </c>
      <c r="D32" s="82" t="s">
        <v>244</v>
      </c>
      <c r="E32" s="83"/>
      <c r="F32" s="138"/>
      <c r="G32" s="83"/>
      <c r="H32" s="138"/>
      <c r="I32" s="83"/>
      <c r="J32" s="138"/>
      <c r="K32" s="83"/>
      <c r="L32" s="138"/>
      <c r="M32" s="83"/>
      <c r="N32" s="138" t="s">
        <v>19</v>
      </c>
      <c r="O32" s="83">
        <v>0</v>
      </c>
      <c r="P32" s="83"/>
      <c r="Q32" s="83">
        <v>0</v>
      </c>
      <c r="R32" s="83">
        <v>0</v>
      </c>
      <c r="S32" s="83">
        <v>0</v>
      </c>
      <c r="T32" s="83">
        <v>0</v>
      </c>
      <c r="U32" s="83">
        <v>0</v>
      </c>
      <c r="V32" s="83">
        <v>0</v>
      </c>
      <c r="W32" s="138" t="s">
        <v>491</v>
      </c>
      <c r="X32" s="138" t="s">
        <v>19</v>
      </c>
      <c r="Y32" s="69" t="s">
        <v>490</v>
      </c>
      <c r="Z32" s="69" t="s">
        <v>19</v>
      </c>
      <c r="AA32" s="84"/>
      <c r="AB32" s="69" t="s">
        <v>19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3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0000"/>
  </sheetPr>
  <dimension ref="A1:T468"/>
  <sheetViews>
    <sheetView showZeros="0" view="pageBreakPreview" zoomScaleNormal="100" zoomScaleSheetLayoutView="100" workbookViewId="0">
      <selection activeCell="M16" sqref="M16"/>
    </sheetView>
  </sheetViews>
  <sheetFormatPr defaultRowHeight="14.25"/>
  <cols>
    <col min="1" max="1" width="6.5" style="17" customWidth="1"/>
    <col min="2" max="2" width="6.5" style="18" customWidth="1"/>
    <col min="3" max="3" width="6.5" style="19" customWidth="1"/>
    <col min="4" max="9" width="6.5" style="18" customWidth="1"/>
    <col min="10" max="15" width="6.5" style="17" customWidth="1"/>
    <col min="16" max="16" width="6.375" style="17" customWidth="1"/>
    <col min="17" max="17" width="8.75" style="17" customWidth="1"/>
    <col min="18" max="18" width="6.5" style="17" customWidth="1"/>
    <col min="19" max="19" width="5.875" style="17" customWidth="1"/>
    <col min="20" max="20" width="4.875" style="17" customWidth="1"/>
    <col min="21" max="16384" width="9" style="17"/>
  </cols>
  <sheetData>
    <row r="1" spans="1:20" ht="21" customHeight="1"/>
    <row r="2" spans="1:20" ht="21" customHeight="1"/>
    <row r="3" spans="1:20" ht="21" customHeight="1"/>
    <row r="4" spans="1:20" ht="21" customHeight="1"/>
    <row r="5" spans="1:20" ht="21" customHeight="1"/>
    <row r="6" spans="1:20" ht="21" customHeight="1"/>
    <row r="7" spans="1:20" ht="21" customHeight="1">
      <c r="A7" s="145" t="s">
        <v>656</v>
      </c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</row>
    <row r="8" spans="1:20" ht="21" customHeight="1">
      <c r="A8" s="145"/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</row>
    <row r="9" spans="1:20" ht="21" customHeight="1">
      <c r="B9" s="17"/>
      <c r="C9" s="17"/>
      <c r="D9" s="17"/>
      <c r="E9" s="17"/>
      <c r="F9" s="17"/>
      <c r="G9" s="17"/>
      <c r="H9" s="17"/>
      <c r="I9" s="17"/>
    </row>
    <row r="10" spans="1:20" ht="21" customHeight="1">
      <c r="B10" s="17"/>
      <c r="C10" s="17"/>
      <c r="D10" s="17"/>
      <c r="E10" s="17"/>
      <c r="F10" s="17"/>
      <c r="G10" s="17"/>
      <c r="H10" s="17"/>
      <c r="I10" s="17"/>
    </row>
    <row r="11" spans="1:20" ht="21" customHeight="1">
      <c r="B11" s="17"/>
      <c r="C11" s="17"/>
      <c r="D11" s="17"/>
      <c r="E11" s="17"/>
      <c r="F11" s="17"/>
      <c r="G11" s="17"/>
      <c r="H11" s="17"/>
      <c r="I11" s="17"/>
    </row>
    <row r="12" spans="1:20" ht="21" customHeight="1">
      <c r="B12" s="17"/>
      <c r="C12" s="17"/>
      <c r="D12" s="17"/>
      <c r="E12" s="17"/>
      <c r="F12" s="17"/>
      <c r="G12" s="17"/>
      <c r="H12" s="17"/>
      <c r="I12" s="17"/>
    </row>
    <row r="13" spans="1:20" ht="21" customHeight="1">
      <c r="B13" s="17"/>
      <c r="C13" s="17"/>
      <c r="D13" s="17"/>
      <c r="E13" s="17"/>
      <c r="F13" s="17"/>
      <c r="G13" s="17"/>
      <c r="H13" s="17"/>
      <c r="I13" s="17"/>
    </row>
    <row r="14" spans="1:20" ht="21" customHeight="1">
      <c r="B14" s="17"/>
      <c r="C14" s="17"/>
      <c r="D14" s="17"/>
      <c r="E14" s="17"/>
      <c r="F14" s="17"/>
      <c r="G14" s="17"/>
      <c r="H14" s="17"/>
      <c r="I14" s="17"/>
    </row>
    <row r="15" spans="1:20" ht="21" customHeight="1">
      <c r="B15" s="17"/>
      <c r="C15" s="17"/>
      <c r="D15" s="17"/>
      <c r="E15" s="17"/>
      <c r="F15" s="17"/>
      <c r="G15" s="17"/>
      <c r="H15" s="17"/>
      <c r="I15" s="17"/>
    </row>
    <row r="16" spans="1:20" ht="21" customHeight="1">
      <c r="B16" s="17"/>
      <c r="C16" s="17"/>
      <c r="D16" s="17"/>
      <c r="E16" s="17"/>
      <c r="F16" s="17"/>
      <c r="G16" s="17"/>
      <c r="H16" s="17"/>
      <c r="I16" s="17"/>
    </row>
    <row r="17" s="17" customFormat="1" ht="21" customHeight="1"/>
    <row r="18" s="17" customFormat="1" ht="21" customHeight="1"/>
    <row r="19" s="17" customFormat="1" ht="21" customHeight="1"/>
    <row r="20" s="17" customFormat="1" ht="21" customHeight="1"/>
    <row r="21" s="17" customFormat="1" ht="21" customHeight="1"/>
    <row r="22" s="17" customFormat="1" ht="21" customHeight="1"/>
    <row r="23" s="17" customFormat="1" ht="21" customHeight="1"/>
    <row r="24" s="17" customFormat="1" ht="21" customHeight="1"/>
    <row r="25" s="17" customFormat="1" ht="21" customHeight="1"/>
    <row r="26" s="17" customFormat="1" ht="21" customHeight="1"/>
    <row r="27" s="17" customFormat="1" ht="21" customHeight="1"/>
    <row r="28" s="17" customFormat="1" ht="21" customHeight="1"/>
    <row r="29" s="17" customFormat="1" ht="21" customHeight="1"/>
    <row r="30" s="17" customFormat="1" ht="21" customHeight="1"/>
    <row r="31" s="17" customFormat="1" ht="21" customHeight="1"/>
    <row r="32" s="17" customFormat="1" ht="21" customHeight="1"/>
    <row r="33" s="17" customFormat="1" ht="21" customHeight="1"/>
    <row r="34" s="17" customFormat="1" ht="21" customHeight="1"/>
    <row r="35" s="17" customFormat="1" ht="21" customHeight="1"/>
    <row r="36" s="17" customFormat="1" ht="21" customHeight="1"/>
    <row r="37" s="17" customFormat="1" ht="21" customHeight="1"/>
    <row r="38" s="17" customFormat="1" ht="21" customHeight="1"/>
    <row r="39" s="17" customFormat="1" ht="21" customHeight="1"/>
    <row r="40" s="17" customFormat="1" ht="21" customHeight="1"/>
    <row r="41" s="17" customFormat="1" ht="21" customHeight="1"/>
    <row r="42" s="17" customFormat="1" ht="21" customHeight="1"/>
    <row r="43" s="17" customFormat="1" ht="21" customHeight="1"/>
    <row r="44" s="17" customFormat="1" ht="21" customHeight="1"/>
    <row r="45" s="17" customFormat="1" ht="21" customHeight="1"/>
    <row r="46" s="17" customFormat="1" ht="21" customHeight="1"/>
    <row r="47" s="17" customFormat="1" ht="21" customHeight="1"/>
    <row r="48" s="17" customFormat="1" ht="21" customHeight="1"/>
    <row r="49" s="17" customFormat="1" ht="21" customHeight="1"/>
    <row r="50" s="17" customFormat="1" ht="21" customHeight="1"/>
    <row r="51" s="17" customFormat="1" ht="21" customHeight="1"/>
    <row r="52" s="17" customFormat="1" ht="21" customHeight="1"/>
    <row r="53" s="17" customFormat="1" ht="21" customHeight="1"/>
    <row r="54" s="17" customFormat="1" ht="21" customHeight="1"/>
    <row r="55" s="17" customFormat="1" ht="21" customHeight="1"/>
    <row r="56" s="17" customFormat="1" ht="21" customHeight="1"/>
    <row r="57" s="17" customFormat="1" ht="21" customHeight="1"/>
    <row r="58" s="17" customFormat="1" ht="21" customHeight="1"/>
    <row r="59" s="17" customFormat="1" ht="21" customHeight="1"/>
    <row r="60" s="17" customFormat="1" ht="21" customHeight="1"/>
    <row r="61" s="17" customFormat="1" ht="21" customHeight="1"/>
    <row r="62" s="17" customFormat="1" ht="21" customHeight="1"/>
    <row r="63" s="17" customFormat="1" ht="21" customHeight="1"/>
    <row r="64" s="17" customFormat="1" ht="21" customHeight="1"/>
    <row r="65" s="17" customFormat="1" ht="21" customHeight="1"/>
    <row r="66" s="17" customFormat="1" ht="21" customHeight="1"/>
    <row r="67" s="17" customFormat="1" ht="21" customHeight="1"/>
    <row r="68" s="17" customFormat="1" ht="21" customHeight="1"/>
    <row r="69" s="17" customFormat="1" ht="21" customHeight="1"/>
    <row r="70" s="17" customFormat="1" ht="21" customHeight="1"/>
    <row r="71" s="17" customFormat="1" ht="21" customHeight="1"/>
    <row r="72" s="17" customFormat="1" ht="21" customHeight="1"/>
    <row r="73" s="17" customFormat="1" ht="21" customHeight="1"/>
    <row r="74" s="17" customFormat="1" ht="21" customHeight="1"/>
    <row r="75" s="17" customFormat="1" ht="21" customHeight="1"/>
    <row r="76" s="17" customFormat="1" ht="21" customHeight="1"/>
    <row r="77" s="17" customFormat="1" ht="21" customHeight="1"/>
    <row r="78" s="17" customFormat="1" ht="21" customHeight="1"/>
    <row r="79" s="17" customFormat="1" ht="21" customHeight="1"/>
    <row r="80" s="17" customFormat="1" ht="21" customHeight="1"/>
    <row r="81" s="17" customFormat="1" ht="21" customHeight="1"/>
    <row r="82" s="17" customFormat="1" ht="21" customHeight="1"/>
    <row r="83" s="17" customFormat="1" ht="21" customHeight="1"/>
    <row r="84" s="17" customFormat="1" ht="21" customHeight="1"/>
    <row r="85" s="17" customFormat="1" ht="21" customHeight="1"/>
    <row r="86" s="17" customFormat="1" ht="21" customHeight="1"/>
    <row r="87" s="17" customFormat="1" ht="21" customHeight="1"/>
    <row r="88" s="17" customFormat="1" ht="21" customHeight="1"/>
    <row r="89" s="17" customFormat="1" ht="21" customHeight="1"/>
    <row r="90" s="17" customFormat="1" ht="21" customHeight="1"/>
    <row r="91" s="17" customFormat="1" ht="21" customHeight="1"/>
    <row r="92" s="17" customFormat="1" ht="21" customHeight="1"/>
    <row r="93" s="17" customFormat="1" ht="21" customHeight="1"/>
    <row r="94" s="17" customFormat="1" ht="21" customHeight="1"/>
    <row r="95" s="17" customFormat="1" ht="21" customHeight="1"/>
    <row r="96" s="17" customFormat="1" ht="21" customHeight="1"/>
    <row r="97" s="17" customFormat="1" ht="21" customHeight="1"/>
    <row r="98" s="17" customFormat="1" ht="21" customHeight="1"/>
    <row r="99" s="17" customFormat="1" ht="21" customHeight="1"/>
    <row r="100" s="17" customFormat="1" ht="21" customHeight="1"/>
    <row r="101" s="17" customFormat="1" ht="21" customHeight="1"/>
    <row r="102" s="17" customFormat="1" ht="21" customHeight="1"/>
    <row r="103" s="17" customFormat="1" ht="21" customHeight="1"/>
    <row r="104" s="17" customFormat="1" ht="21" customHeight="1"/>
    <row r="105" s="17" customFormat="1" ht="21" customHeight="1"/>
    <row r="106" s="17" customFormat="1" ht="21" customHeight="1"/>
    <row r="107" s="17" customFormat="1" ht="21" customHeight="1"/>
    <row r="108" s="17" customFormat="1" ht="21" customHeight="1"/>
    <row r="109" s="17" customFormat="1" ht="21" customHeight="1"/>
    <row r="110" s="17" customFormat="1" ht="21" customHeight="1"/>
    <row r="111" s="17" customFormat="1" ht="21" customHeight="1"/>
    <row r="112" s="17" customFormat="1" ht="21" customHeight="1"/>
    <row r="113" s="17" customFormat="1" ht="21" customHeight="1"/>
    <row r="114" s="17" customFormat="1" ht="21" customHeight="1"/>
    <row r="115" s="17" customFormat="1" ht="21" customHeight="1"/>
    <row r="116" s="17" customFormat="1" ht="21" customHeight="1"/>
    <row r="117" s="17" customFormat="1" ht="21" customHeight="1"/>
    <row r="118" s="17" customFormat="1" ht="21" customHeight="1"/>
    <row r="119" s="17" customFormat="1" ht="21" customHeight="1"/>
    <row r="120" s="17" customFormat="1" ht="21" customHeight="1"/>
    <row r="121" s="17" customFormat="1" ht="21" customHeight="1"/>
    <row r="122" s="17" customFormat="1" ht="21" customHeight="1"/>
    <row r="123" s="17" customFormat="1" ht="21" customHeight="1"/>
    <row r="124" s="17" customFormat="1" ht="21" customHeight="1"/>
    <row r="125" s="17" customFormat="1" ht="21" customHeight="1"/>
    <row r="126" s="17" customFormat="1" ht="21" customHeight="1"/>
    <row r="127" s="17" customFormat="1" ht="21" customHeight="1"/>
    <row r="128" s="17" customFormat="1" ht="21" customHeight="1"/>
    <row r="129" s="17" customFormat="1" ht="21" customHeight="1"/>
    <row r="130" s="17" customFormat="1" ht="21" customHeight="1"/>
    <row r="131" s="17" customFormat="1" ht="21" customHeight="1"/>
    <row r="132" s="17" customFormat="1" ht="21" customHeight="1"/>
    <row r="133" s="17" customFormat="1" ht="21" customHeight="1"/>
    <row r="134" s="17" customFormat="1" ht="21" customHeight="1"/>
    <row r="135" s="17" customFormat="1" ht="21" customHeight="1"/>
    <row r="136" s="17" customFormat="1" ht="21" customHeight="1"/>
    <row r="137" s="17" customFormat="1" ht="21" customHeight="1"/>
    <row r="138" s="17" customFormat="1" ht="21" customHeight="1"/>
    <row r="139" s="17" customFormat="1" ht="21" customHeight="1"/>
    <row r="140" s="17" customFormat="1" ht="21" customHeight="1"/>
    <row r="141" s="17" customFormat="1" ht="21" customHeight="1"/>
    <row r="142" s="17" customFormat="1" ht="21" customHeight="1"/>
    <row r="143" s="17" customFormat="1" ht="21" customHeight="1"/>
    <row r="144" s="17" customFormat="1" ht="21" customHeight="1"/>
    <row r="145" s="17" customFormat="1" ht="21" customHeight="1"/>
    <row r="146" s="17" customFormat="1" ht="21" customHeight="1"/>
    <row r="147" s="17" customFormat="1" ht="21" customHeight="1"/>
    <row r="148" s="17" customFormat="1" ht="21" customHeight="1"/>
    <row r="149" s="17" customFormat="1" ht="21" customHeight="1"/>
    <row r="150" s="17" customFormat="1" ht="21" customHeight="1"/>
    <row r="151" s="17" customFormat="1" ht="21" customHeight="1"/>
    <row r="152" s="17" customFormat="1" ht="21" customHeight="1"/>
    <row r="153" s="17" customFormat="1" ht="21" customHeight="1"/>
    <row r="154" s="17" customFormat="1" ht="21" customHeight="1"/>
    <row r="155" s="17" customFormat="1" ht="21" customHeight="1"/>
    <row r="156" s="17" customFormat="1" ht="21" customHeight="1"/>
    <row r="157" s="17" customFormat="1" ht="21" customHeight="1"/>
    <row r="158" s="17" customFormat="1" ht="21" customHeight="1"/>
    <row r="159" s="17" customFormat="1" ht="21" customHeight="1"/>
    <row r="160" s="17" customFormat="1" ht="21" customHeight="1"/>
    <row r="161" s="17" customFormat="1" ht="21" customHeight="1"/>
    <row r="162" s="17" customFormat="1" ht="21" customHeight="1"/>
    <row r="163" s="17" customFormat="1" ht="21" customHeight="1"/>
    <row r="164" s="17" customFormat="1" ht="21" customHeight="1"/>
    <row r="165" s="17" customFormat="1" ht="21" customHeight="1"/>
    <row r="166" s="17" customFormat="1" ht="21" customHeight="1"/>
    <row r="167" s="17" customFormat="1" ht="21" customHeight="1"/>
    <row r="168" s="17" customFormat="1" ht="21" customHeight="1"/>
    <row r="169" s="17" customFormat="1" ht="21" customHeight="1"/>
    <row r="170" s="17" customFormat="1" ht="21" customHeight="1"/>
    <row r="171" s="17" customFormat="1" ht="21" customHeight="1"/>
    <row r="172" s="17" customFormat="1" ht="21" customHeight="1"/>
    <row r="173" s="17" customFormat="1" ht="21" customHeight="1"/>
    <row r="174" s="17" customFormat="1" ht="21" customHeight="1"/>
    <row r="175" s="17" customFormat="1" ht="21" customHeight="1"/>
    <row r="176" s="17" customFormat="1" ht="21" customHeight="1"/>
    <row r="177" s="17" customFormat="1" ht="21" customHeight="1"/>
    <row r="178" s="17" customFormat="1" ht="21" customHeight="1"/>
    <row r="179" s="17" customFormat="1" ht="21" customHeight="1"/>
    <row r="180" s="17" customFormat="1" ht="21" customHeight="1"/>
    <row r="181" s="17" customFormat="1" ht="21" customHeight="1"/>
    <row r="182" s="17" customFormat="1" ht="21" customHeight="1"/>
    <row r="183" s="17" customFormat="1" ht="21" customHeight="1"/>
    <row r="184" s="17" customFormat="1" ht="21" customHeight="1"/>
    <row r="185" s="17" customFormat="1" ht="21" customHeight="1"/>
    <row r="186" s="17" customFormat="1" ht="21" customHeight="1"/>
    <row r="187" s="17" customFormat="1" ht="21" customHeight="1"/>
    <row r="188" s="17" customFormat="1" ht="21" customHeight="1"/>
    <row r="189" s="17" customFormat="1" ht="21" customHeight="1"/>
    <row r="190" s="17" customFormat="1" ht="21" customHeight="1"/>
    <row r="191" s="17" customFormat="1" ht="21" customHeight="1"/>
    <row r="192" s="17" customFormat="1" ht="21" customHeight="1"/>
    <row r="193" s="17" customFormat="1" ht="21" customHeight="1"/>
    <row r="194" s="17" customFormat="1" ht="21" customHeight="1"/>
    <row r="195" s="17" customFormat="1" ht="21" customHeight="1"/>
    <row r="196" s="17" customFormat="1" ht="21" customHeight="1"/>
    <row r="197" s="17" customFormat="1" ht="21" customHeight="1"/>
    <row r="198" s="17" customFormat="1" ht="21" customHeight="1"/>
    <row r="199" s="17" customFormat="1" ht="21" customHeight="1"/>
    <row r="200" s="17" customFormat="1" ht="21" customHeight="1"/>
    <row r="201" s="17" customFormat="1" ht="21" customHeight="1"/>
    <row r="202" s="17" customFormat="1" ht="21" customHeight="1"/>
    <row r="203" s="17" customFormat="1" ht="21" customHeight="1"/>
    <row r="204" s="17" customFormat="1" ht="21" customHeight="1"/>
    <row r="205" s="17" customFormat="1" ht="21" customHeight="1"/>
    <row r="206" s="17" customFormat="1" ht="21" customHeight="1"/>
    <row r="207" s="17" customFormat="1" ht="21" customHeight="1"/>
    <row r="208" s="17" customFormat="1" ht="21" customHeight="1"/>
    <row r="209" s="17" customFormat="1" ht="21" customHeight="1"/>
    <row r="210" s="17" customFormat="1" ht="21" customHeight="1"/>
    <row r="211" s="17" customFormat="1" ht="21" customHeight="1"/>
    <row r="212" s="17" customFormat="1" ht="21" customHeight="1"/>
    <row r="213" s="17" customFormat="1" ht="21" customHeight="1"/>
    <row r="214" s="17" customFormat="1" ht="21" customHeight="1"/>
    <row r="215" s="17" customFormat="1" ht="21" customHeight="1"/>
    <row r="216" s="17" customFormat="1" ht="21" customHeight="1"/>
    <row r="217" s="17" customFormat="1" ht="21" customHeight="1"/>
    <row r="218" s="17" customFormat="1" ht="21" customHeight="1"/>
    <row r="219" s="17" customFormat="1" ht="21" customHeight="1"/>
    <row r="220" s="17" customFormat="1" ht="21" customHeight="1"/>
    <row r="221" s="17" customFormat="1" ht="21" customHeight="1"/>
    <row r="222" s="17" customFormat="1" ht="21" customHeight="1"/>
    <row r="223" s="17" customFormat="1" ht="21" customHeight="1"/>
    <row r="224" s="17" customFormat="1" ht="21" customHeight="1"/>
    <row r="225" s="17" customFormat="1" ht="21" customHeight="1"/>
    <row r="226" s="17" customFormat="1" ht="21" customHeight="1"/>
    <row r="227" s="17" customFormat="1" ht="21" customHeight="1"/>
    <row r="228" s="17" customFormat="1" ht="21" customHeight="1"/>
    <row r="229" s="17" customFormat="1" ht="21" customHeight="1"/>
    <row r="230" s="17" customFormat="1" ht="21" customHeight="1"/>
    <row r="231" s="17" customFormat="1" ht="21" customHeight="1"/>
    <row r="232" s="17" customFormat="1" ht="21" customHeight="1"/>
    <row r="233" s="17" customFormat="1" ht="21" customHeight="1"/>
    <row r="234" s="17" customFormat="1" ht="21" customHeight="1"/>
    <row r="235" s="17" customFormat="1" ht="21" customHeight="1"/>
    <row r="236" s="17" customFormat="1" ht="21" customHeight="1"/>
    <row r="237" s="17" customFormat="1" ht="21" customHeight="1"/>
    <row r="238" s="17" customFormat="1" ht="21" customHeight="1"/>
    <row r="239" s="17" customFormat="1" ht="21" customHeight="1"/>
    <row r="240" s="17" customFormat="1" ht="21" customHeight="1"/>
    <row r="241" s="17" customFormat="1" ht="21" customHeight="1"/>
    <row r="242" s="17" customFormat="1" ht="21" customHeight="1"/>
    <row r="243" s="17" customFormat="1" ht="21" customHeight="1"/>
    <row r="244" s="17" customFormat="1" ht="21" customHeight="1"/>
    <row r="245" s="17" customFormat="1" ht="21" customHeight="1"/>
    <row r="246" s="17" customFormat="1" ht="21" customHeight="1"/>
    <row r="247" s="17" customFormat="1" ht="21" customHeight="1"/>
    <row r="248" s="17" customFormat="1" ht="21" customHeight="1"/>
    <row r="249" s="17" customFormat="1" ht="21" customHeight="1"/>
    <row r="250" s="17" customFormat="1" ht="21" customHeight="1"/>
    <row r="251" s="17" customFormat="1" ht="21" customHeight="1"/>
    <row r="252" s="17" customFormat="1" ht="21" customHeight="1"/>
    <row r="253" s="17" customFormat="1" ht="21" customHeight="1"/>
    <row r="254" s="17" customFormat="1" ht="21" customHeight="1"/>
    <row r="255" s="17" customFormat="1" ht="21" customHeight="1"/>
    <row r="256" s="17" customFormat="1" ht="21" customHeight="1"/>
    <row r="257" s="17" customFormat="1" ht="21" customHeight="1"/>
    <row r="258" s="17" customFormat="1" ht="21" customHeight="1"/>
    <row r="259" s="17" customFormat="1" ht="21" customHeight="1"/>
    <row r="260" s="17" customFormat="1" ht="21" customHeight="1"/>
    <row r="261" s="17" customFormat="1" ht="21" customHeight="1"/>
    <row r="262" s="17" customFormat="1" ht="21" customHeight="1"/>
    <row r="263" s="17" customFormat="1" ht="21" customHeight="1"/>
    <row r="264" s="17" customFormat="1" ht="21" customHeight="1"/>
    <row r="265" s="17" customFormat="1" ht="21" customHeight="1"/>
    <row r="266" s="17" customFormat="1" ht="21" customHeight="1"/>
    <row r="267" s="17" customFormat="1" ht="21" customHeight="1"/>
    <row r="268" s="17" customFormat="1" ht="21" customHeight="1"/>
    <row r="269" s="17" customFormat="1" ht="21" customHeight="1"/>
    <row r="270" s="17" customFormat="1" ht="21" customHeight="1"/>
    <row r="271" s="17" customFormat="1" ht="21" customHeight="1"/>
    <row r="272" s="17" customFormat="1" ht="21" customHeight="1"/>
    <row r="273" s="17" customFormat="1" ht="21" customHeight="1"/>
    <row r="274" s="17" customFormat="1" ht="21" customHeight="1"/>
    <row r="275" s="17" customFormat="1" ht="21" customHeight="1"/>
    <row r="276" s="17" customFormat="1" ht="21" customHeight="1"/>
    <row r="277" s="17" customFormat="1" ht="21" customHeight="1"/>
    <row r="278" s="17" customFormat="1" ht="21" customHeight="1"/>
    <row r="279" s="17" customFormat="1" ht="21" customHeight="1"/>
    <row r="280" s="17" customFormat="1" ht="21" customHeight="1"/>
    <row r="281" s="17" customFormat="1" ht="21" customHeight="1"/>
    <row r="282" s="17" customFormat="1" ht="21" customHeight="1"/>
    <row r="283" s="17" customFormat="1" ht="21" customHeight="1"/>
    <row r="284" s="17" customFormat="1" ht="21" customHeight="1"/>
    <row r="285" s="17" customFormat="1" ht="21" customHeight="1"/>
    <row r="286" s="17" customFormat="1" ht="21" customHeight="1"/>
    <row r="287" s="17" customFormat="1" ht="21" customHeight="1"/>
    <row r="288" s="17" customFormat="1" ht="21" customHeight="1"/>
    <row r="289" s="17" customFormat="1" ht="21" customHeight="1"/>
    <row r="290" s="17" customFormat="1" ht="21" customHeight="1"/>
    <row r="291" s="17" customFormat="1" ht="21" customHeight="1"/>
    <row r="292" s="17" customFormat="1" ht="21" customHeight="1"/>
    <row r="293" s="17" customFormat="1" ht="21" customHeight="1"/>
    <row r="294" s="17" customFormat="1" ht="21" customHeight="1"/>
    <row r="295" s="17" customFormat="1" ht="21" customHeight="1"/>
    <row r="296" s="17" customFormat="1" ht="21" customHeight="1"/>
    <row r="297" s="17" customFormat="1" ht="21" customHeight="1"/>
    <row r="298" s="17" customFormat="1" ht="21" customHeight="1"/>
    <row r="299" s="17" customFormat="1" ht="21" customHeight="1"/>
    <row r="300" s="17" customFormat="1" ht="21" customHeight="1"/>
    <row r="301" s="17" customFormat="1" ht="21" customHeight="1"/>
    <row r="302" s="17" customFormat="1" ht="21" customHeight="1"/>
    <row r="303" s="17" customFormat="1" ht="21" customHeight="1"/>
    <row r="304" s="17" customFormat="1" ht="21" customHeight="1"/>
    <row r="305" s="17" customFormat="1" ht="21" customHeight="1"/>
    <row r="306" s="17" customFormat="1" ht="21" customHeight="1"/>
    <row r="307" s="17" customFormat="1" ht="21" customHeight="1"/>
    <row r="308" s="17" customFormat="1" ht="21" customHeight="1"/>
    <row r="309" s="17" customFormat="1" ht="21" customHeight="1"/>
    <row r="310" s="17" customFormat="1" ht="21" customHeight="1"/>
    <row r="311" s="17" customFormat="1" ht="21" customHeight="1"/>
    <row r="312" s="17" customFormat="1" ht="21" customHeight="1"/>
    <row r="313" s="17" customFormat="1" ht="21" customHeight="1"/>
    <row r="314" s="17" customFormat="1" ht="21" customHeight="1"/>
    <row r="315" s="17" customFormat="1" ht="21" customHeight="1"/>
    <row r="316" s="17" customFormat="1" ht="21" customHeight="1"/>
    <row r="317" s="17" customFormat="1" ht="21" customHeight="1"/>
    <row r="318" s="17" customFormat="1" ht="21" customHeight="1"/>
    <row r="319" s="17" customFormat="1" ht="21" customHeight="1"/>
    <row r="320" s="17" customFormat="1" ht="21" customHeight="1"/>
    <row r="321" s="17" customFormat="1" ht="21" customHeight="1"/>
    <row r="322" s="17" customFormat="1" ht="21" customHeight="1"/>
    <row r="323" s="17" customFormat="1" ht="21" customHeight="1"/>
    <row r="324" s="17" customFormat="1" ht="21" customHeight="1"/>
    <row r="325" s="17" customFormat="1" ht="21" customHeight="1"/>
    <row r="326" s="17" customFormat="1" ht="21" customHeight="1"/>
    <row r="327" s="17" customFormat="1" ht="21" customHeight="1"/>
    <row r="328" s="17" customFormat="1" ht="21" customHeight="1"/>
    <row r="329" s="17" customFormat="1" ht="21" customHeight="1"/>
    <row r="330" s="17" customFormat="1" ht="21" customHeight="1"/>
    <row r="331" s="17" customFormat="1" ht="21" customHeight="1"/>
    <row r="332" s="17" customFormat="1" ht="21" customHeight="1"/>
    <row r="333" s="17" customFormat="1" ht="21" customHeight="1"/>
    <row r="334" s="17" customFormat="1" ht="21" customHeight="1"/>
    <row r="335" s="17" customFormat="1" ht="21" customHeight="1"/>
    <row r="336" s="17" customFormat="1" ht="21" customHeight="1"/>
    <row r="337" s="17" customFormat="1" ht="21" customHeight="1"/>
    <row r="338" s="17" customFormat="1" ht="21" customHeight="1"/>
    <row r="339" s="17" customFormat="1" ht="21" customHeight="1"/>
    <row r="340" s="17" customFormat="1" ht="21" customHeight="1"/>
    <row r="341" s="17" customFormat="1" ht="21" customHeight="1"/>
    <row r="342" s="17" customFormat="1" ht="21" customHeight="1"/>
    <row r="343" s="17" customFormat="1" ht="21" customHeight="1"/>
    <row r="344" s="17" customFormat="1" ht="21" customHeight="1"/>
    <row r="345" s="17" customFormat="1" ht="21" customHeight="1"/>
    <row r="346" s="17" customFormat="1" ht="21" customHeight="1"/>
    <row r="347" s="17" customFormat="1" ht="21" customHeight="1"/>
    <row r="348" s="17" customFormat="1" ht="21" customHeight="1"/>
    <row r="349" s="17" customFormat="1" ht="21" customHeight="1"/>
    <row r="350" s="17" customFormat="1" ht="21" customHeight="1"/>
    <row r="351" s="17" customFormat="1" ht="21" customHeight="1"/>
    <row r="352" s="17" customFormat="1" ht="21" customHeight="1"/>
    <row r="353" s="17" customFormat="1" ht="21" customHeight="1"/>
    <row r="354" s="17" customFormat="1" ht="21" customHeight="1"/>
    <row r="355" s="17" customFormat="1" ht="21" customHeight="1"/>
    <row r="356" s="17" customFormat="1" ht="21" customHeight="1"/>
    <row r="357" s="17" customFormat="1" ht="21" customHeight="1"/>
    <row r="358" s="17" customFormat="1" ht="21" customHeight="1"/>
    <row r="359" s="17" customFormat="1" ht="21" customHeight="1"/>
    <row r="360" s="17" customFormat="1" ht="21" customHeight="1"/>
    <row r="361" s="17" customFormat="1" ht="21" customHeight="1"/>
    <row r="362" s="17" customFormat="1" ht="21" customHeight="1"/>
    <row r="363" s="17" customFormat="1" ht="21" customHeight="1"/>
    <row r="364" s="17" customFormat="1" ht="21" customHeight="1"/>
    <row r="365" s="17" customFormat="1" ht="21" customHeight="1"/>
    <row r="366" s="17" customFormat="1" ht="21" customHeight="1"/>
    <row r="367" s="17" customFormat="1" ht="21" customHeight="1"/>
    <row r="368" s="17" customFormat="1" ht="21" customHeight="1"/>
    <row r="369" s="17" customFormat="1" ht="21" customHeight="1"/>
    <row r="370" s="17" customFormat="1" ht="21" customHeight="1"/>
    <row r="371" s="17" customFormat="1" ht="21" customHeight="1"/>
    <row r="372" s="17" customFormat="1" ht="21" customHeight="1"/>
    <row r="373" s="17" customFormat="1" ht="21" customHeight="1"/>
    <row r="374" s="17" customFormat="1" ht="21" customHeight="1"/>
    <row r="375" s="17" customFormat="1" ht="21" customHeight="1"/>
    <row r="376" s="17" customFormat="1" ht="21" customHeight="1"/>
    <row r="377" s="17" customFormat="1" ht="21" customHeight="1"/>
    <row r="378" s="17" customFormat="1" ht="21" customHeight="1"/>
    <row r="379" s="17" customFormat="1" ht="21" customHeight="1"/>
    <row r="380" s="17" customFormat="1" ht="21" customHeight="1"/>
    <row r="381" s="17" customFormat="1" ht="21" customHeight="1"/>
    <row r="382" s="17" customFormat="1" ht="21" customHeight="1"/>
    <row r="383" s="17" customFormat="1" ht="21" customHeight="1"/>
    <row r="384" s="17" customFormat="1" ht="21" customHeight="1"/>
    <row r="385" s="17" customFormat="1" ht="21" customHeight="1"/>
    <row r="386" s="17" customFormat="1" ht="21" customHeight="1"/>
    <row r="387" s="17" customFormat="1" ht="21" customHeight="1"/>
    <row r="388" s="17" customFormat="1" ht="21" customHeight="1"/>
    <row r="389" s="17" customFormat="1" ht="21" customHeight="1"/>
    <row r="390" s="17" customFormat="1" ht="21" customHeight="1"/>
    <row r="391" s="17" customFormat="1" ht="21" customHeight="1"/>
    <row r="392" s="17" customFormat="1" ht="21" customHeight="1"/>
    <row r="393" s="17" customFormat="1" ht="21" customHeight="1"/>
    <row r="394" s="17" customFormat="1" ht="21" customHeight="1"/>
    <row r="395" s="17" customFormat="1" ht="21" customHeight="1"/>
    <row r="396" s="17" customFormat="1" ht="21" customHeight="1"/>
    <row r="397" s="17" customFormat="1" ht="21" customHeight="1"/>
    <row r="398" s="17" customFormat="1" ht="21" customHeight="1"/>
    <row r="399" s="17" customFormat="1" ht="21" customHeight="1"/>
    <row r="400" s="17" customFormat="1" ht="21" customHeight="1"/>
    <row r="401" s="17" customFormat="1" ht="21" customHeight="1"/>
    <row r="402" s="17" customFormat="1" ht="21" customHeight="1"/>
    <row r="403" s="17" customFormat="1" ht="21" customHeight="1"/>
    <row r="404" s="17" customFormat="1" ht="21" customHeight="1"/>
    <row r="405" s="17" customFormat="1" ht="21" customHeight="1"/>
    <row r="406" s="17" customFormat="1" ht="21" customHeight="1"/>
    <row r="407" s="17" customFormat="1" ht="21" customHeight="1"/>
    <row r="408" s="17" customFormat="1" ht="21" customHeight="1"/>
    <row r="409" s="17" customFormat="1" ht="21" customHeight="1"/>
    <row r="410" s="17" customFormat="1" ht="21" customHeight="1"/>
    <row r="411" s="17" customFormat="1" ht="21" customHeight="1"/>
    <row r="412" s="17" customFormat="1" ht="21" customHeight="1"/>
    <row r="413" s="17" customFormat="1" ht="21" customHeight="1"/>
    <row r="414" s="17" customFormat="1" ht="21" customHeight="1"/>
    <row r="415" s="17" customFormat="1" ht="21" customHeight="1"/>
    <row r="416" s="17" customFormat="1" ht="21" customHeight="1"/>
    <row r="417" s="17" customFormat="1" ht="21" customHeight="1"/>
    <row r="418" s="17" customFormat="1" ht="21" customHeight="1"/>
    <row r="419" s="17" customFormat="1" ht="21" customHeight="1"/>
    <row r="420" s="17" customFormat="1" ht="21" customHeight="1"/>
    <row r="421" s="17" customFormat="1" ht="21" customHeight="1"/>
    <row r="422" s="17" customFormat="1" ht="21" customHeight="1"/>
    <row r="423" s="17" customFormat="1" ht="21" customHeight="1"/>
    <row r="424" s="17" customFormat="1" ht="21" customHeight="1"/>
    <row r="425" s="17" customFormat="1" ht="21" customHeight="1"/>
    <row r="426" s="17" customFormat="1" ht="21" customHeight="1"/>
    <row r="427" s="17" customFormat="1" ht="21" customHeight="1"/>
    <row r="428" s="17" customFormat="1" ht="21" customHeight="1"/>
    <row r="429" s="17" customFormat="1" ht="21" customHeight="1"/>
    <row r="430" s="17" customFormat="1" ht="21" customHeight="1"/>
    <row r="431" s="17" customFormat="1" ht="21" customHeight="1"/>
    <row r="432" s="17" customFormat="1" ht="21" customHeight="1"/>
    <row r="433" s="17" customFormat="1" ht="21" customHeight="1"/>
    <row r="434" s="17" customFormat="1" ht="21" customHeight="1"/>
    <row r="435" s="17" customFormat="1" ht="21" customHeight="1"/>
    <row r="436" s="17" customFormat="1" ht="21" customHeight="1"/>
    <row r="437" s="17" customFormat="1" ht="21" customHeight="1"/>
    <row r="438" s="17" customFormat="1" ht="21" customHeight="1"/>
    <row r="439" s="17" customFormat="1" ht="21" customHeight="1"/>
    <row r="440" s="17" customFormat="1" ht="21" customHeight="1"/>
    <row r="441" s="17" customFormat="1" ht="21" customHeight="1"/>
    <row r="442" s="17" customFormat="1" ht="21" customHeight="1"/>
    <row r="443" s="17" customFormat="1" ht="21" customHeight="1"/>
    <row r="444" s="17" customFormat="1" ht="21" customHeight="1"/>
    <row r="445" s="17" customFormat="1" ht="21" customHeight="1"/>
    <row r="446" s="17" customFormat="1" ht="21" customHeight="1"/>
    <row r="447" s="17" customFormat="1" ht="21" customHeight="1"/>
    <row r="448" s="17" customFormat="1" ht="21" customHeight="1"/>
    <row r="449" s="17" customFormat="1" ht="21" customHeight="1"/>
    <row r="450" s="17" customFormat="1" ht="21" customHeight="1"/>
    <row r="451" s="17" customFormat="1" ht="21" customHeight="1"/>
    <row r="452" s="17" customFormat="1" ht="21" customHeight="1"/>
    <row r="453" s="17" customFormat="1" ht="21" customHeight="1"/>
    <row r="454" s="17" customFormat="1" ht="21" customHeight="1"/>
    <row r="455" s="17" customFormat="1" ht="21" customHeight="1"/>
    <row r="456" s="17" customFormat="1" ht="21" customHeight="1"/>
    <row r="457" s="17" customFormat="1" ht="21" customHeight="1"/>
    <row r="458" s="17" customFormat="1" ht="21" customHeight="1"/>
    <row r="459" s="17" customFormat="1" ht="21" customHeight="1"/>
    <row r="460" s="17" customFormat="1" ht="21" customHeight="1"/>
    <row r="461" s="17" customFormat="1" ht="21" customHeight="1"/>
    <row r="462" s="17" customFormat="1" ht="21" customHeight="1"/>
    <row r="463" s="17" customFormat="1" ht="21" customHeight="1"/>
    <row r="464" s="17" customFormat="1" ht="21" customHeight="1"/>
    <row r="465" s="17" customFormat="1" ht="21" customHeight="1"/>
    <row r="466" s="17" customFormat="1" ht="21" customHeight="1"/>
    <row r="467" s="17" customFormat="1" ht="21" customHeight="1"/>
    <row r="468" s="17" customFormat="1" ht="21" customHeight="1"/>
  </sheetData>
  <mergeCells count="1">
    <mergeCell ref="A7:T8"/>
  </mergeCells>
  <phoneticPr fontId="1" type="noConversion"/>
  <pageMargins left="0.78740157480314965" right="0.39370078740157483" top="0.59055118110236227" bottom="0.39370078740157483" header="0.51181102362204722" footer="0.51181102362204722"/>
  <pageSetup paperSize="9" scale="95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X96"/>
  <sheetViews>
    <sheetView view="pageBreakPreview" topLeftCell="A87" zoomScaleNormal="100" zoomScaleSheetLayoutView="100" workbookViewId="0">
      <selection activeCell="A26" sqref="A26:XFD29"/>
    </sheetView>
  </sheetViews>
  <sheetFormatPr defaultColWidth="9" defaultRowHeight="14.25"/>
  <cols>
    <col min="1" max="1" width="1" style="89" customWidth="1"/>
    <col min="2" max="2" width="16.375" style="89" customWidth="1"/>
    <col min="3" max="3" width="19.25" style="89" customWidth="1"/>
    <col min="4" max="4" width="4.875" style="117" customWidth="1"/>
    <col min="5" max="5" width="9" style="89" customWidth="1"/>
    <col min="6" max="6" width="61.375" style="89" customWidth="1"/>
    <col min="7" max="7" width="13.875" style="89" customWidth="1"/>
    <col min="8" max="8" width="11.125" style="87" customWidth="1"/>
    <col min="9" max="11" width="9" style="88" customWidth="1"/>
    <col min="12" max="256" width="9" style="89"/>
    <col min="257" max="257" width="1" style="89" customWidth="1"/>
    <col min="258" max="258" width="16.375" style="89" customWidth="1"/>
    <col min="259" max="259" width="19.25" style="89" customWidth="1"/>
    <col min="260" max="260" width="4.875" style="89" customWidth="1"/>
    <col min="261" max="261" width="9" style="89" customWidth="1"/>
    <col min="262" max="262" width="61.375" style="89" customWidth="1"/>
    <col min="263" max="263" width="13.875" style="89" customWidth="1"/>
    <col min="264" max="264" width="11.125" style="89" customWidth="1"/>
    <col min="265" max="267" width="9" style="89" customWidth="1"/>
    <col min="268" max="512" width="9" style="89"/>
    <col min="513" max="513" width="1" style="89" customWidth="1"/>
    <col min="514" max="514" width="16.375" style="89" customWidth="1"/>
    <col min="515" max="515" width="19.25" style="89" customWidth="1"/>
    <col min="516" max="516" width="4.875" style="89" customWidth="1"/>
    <col min="517" max="517" width="9" style="89" customWidth="1"/>
    <col min="518" max="518" width="61.375" style="89" customWidth="1"/>
    <col min="519" max="519" width="13.875" style="89" customWidth="1"/>
    <col min="520" max="520" width="11.125" style="89" customWidth="1"/>
    <col min="521" max="523" width="9" style="89" customWidth="1"/>
    <col min="524" max="768" width="9" style="89"/>
    <col min="769" max="769" width="1" style="89" customWidth="1"/>
    <col min="770" max="770" width="16.375" style="89" customWidth="1"/>
    <col min="771" max="771" width="19.25" style="89" customWidth="1"/>
    <col min="772" max="772" width="4.875" style="89" customWidth="1"/>
    <col min="773" max="773" width="9" style="89" customWidth="1"/>
    <col min="774" max="774" width="61.375" style="89" customWidth="1"/>
    <col min="775" max="775" width="13.875" style="89" customWidth="1"/>
    <col min="776" max="776" width="11.125" style="89" customWidth="1"/>
    <col min="777" max="779" width="9" style="89" customWidth="1"/>
    <col min="780" max="1024" width="9" style="89"/>
    <col min="1025" max="1025" width="1" style="89" customWidth="1"/>
    <col min="1026" max="1026" width="16.375" style="89" customWidth="1"/>
    <col min="1027" max="1027" width="19.25" style="89" customWidth="1"/>
    <col min="1028" max="1028" width="4.875" style="89" customWidth="1"/>
    <col min="1029" max="1029" width="9" style="89" customWidth="1"/>
    <col min="1030" max="1030" width="61.375" style="89" customWidth="1"/>
    <col min="1031" max="1031" width="13.875" style="89" customWidth="1"/>
    <col min="1032" max="1032" width="11.125" style="89" customWidth="1"/>
    <col min="1033" max="1035" width="9" style="89" customWidth="1"/>
    <col min="1036" max="1280" width="9" style="89"/>
    <col min="1281" max="1281" width="1" style="89" customWidth="1"/>
    <col min="1282" max="1282" width="16.375" style="89" customWidth="1"/>
    <col min="1283" max="1283" width="19.25" style="89" customWidth="1"/>
    <col min="1284" max="1284" width="4.875" style="89" customWidth="1"/>
    <col min="1285" max="1285" width="9" style="89" customWidth="1"/>
    <col min="1286" max="1286" width="61.375" style="89" customWidth="1"/>
    <col min="1287" max="1287" width="13.875" style="89" customWidth="1"/>
    <col min="1288" max="1288" width="11.125" style="89" customWidth="1"/>
    <col min="1289" max="1291" width="9" style="89" customWidth="1"/>
    <col min="1292" max="1536" width="9" style="89"/>
    <col min="1537" max="1537" width="1" style="89" customWidth="1"/>
    <col min="1538" max="1538" width="16.375" style="89" customWidth="1"/>
    <col min="1539" max="1539" width="19.25" style="89" customWidth="1"/>
    <col min="1540" max="1540" width="4.875" style="89" customWidth="1"/>
    <col min="1541" max="1541" width="9" style="89" customWidth="1"/>
    <col min="1542" max="1542" width="61.375" style="89" customWidth="1"/>
    <col min="1543" max="1543" width="13.875" style="89" customWidth="1"/>
    <col min="1544" max="1544" width="11.125" style="89" customWidth="1"/>
    <col min="1545" max="1547" width="9" style="89" customWidth="1"/>
    <col min="1548" max="1792" width="9" style="89"/>
    <col min="1793" max="1793" width="1" style="89" customWidth="1"/>
    <col min="1794" max="1794" width="16.375" style="89" customWidth="1"/>
    <col min="1795" max="1795" width="19.25" style="89" customWidth="1"/>
    <col min="1796" max="1796" width="4.875" style="89" customWidth="1"/>
    <col min="1797" max="1797" width="9" style="89" customWidth="1"/>
    <col min="1798" max="1798" width="61.375" style="89" customWidth="1"/>
    <col min="1799" max="1799" width="13.875" style="89" customWidth="1"/>
    <col min="1800" max="1800" width="11.125" style="89" customWidth="1"/>
    <col min="1801" max="1803" width="9" style="89" customWidth="1"/>
    <col min="1804" max="2048" width="9" style="89"/>
    <col min="2049" max="2049" width="1" style="89" customWidth="1"/>
    <col min="2050" max="2050" width="16.375" style="89" customWidth="1"/>
    <col min="2051" max="2051" width="19.25" style="89" customWidth="1"/>
    <col min="2052" max="2052" width="4.875" style="89" customWidth="1"/>
    <col min="2053" max="2053" width="9" style="89" customWidth="1"/>
    <col min="2054" max="2054" width="61.375" style="89" customWidth="1"/>
    <col min="2055" max="2055" width="13.875" style="89" customWidth="1"/>
    <col min="2056" max="2056" width="11.125" style="89" customWidth="1"/>
    <col min="2057" max="2059" width="9" style="89" customWidth="1"/>
    <col min="2060" max="2304" width="9" style="89"/>
    <col min="2305" max="2305" width="1" style="89" customWidth="1"/>
    <col min="2306" max="2306" width="16.375" style="89" customWidth="1"/>
    <col min="2307" max="2307" width="19.25" style="89" customWidth="1"/>
    <col min="2308" max="2308" width="4.875" style="89" customWidth="1"/>
    <col min="2309" max="2309" width="9" style="89" customWidth="1"/>
    <col min="2310" max="2310" width="61.375" style="89" customWidth="1"/>
    <col min="2311" max="2311" width="13.875" style="89" customWidth="1"/>
    <col min="2312" max="2312" width="11.125" style="89" customWidth="1"/>
    <col min="2313" max="2315" width="9" style="89" customWidth="1"/>
    <col min="2316" max="2560" width="9" style="89"/>
    <col min="2561" max="2561" width="1" style="89" customWidth="1"/>
    <col min="2562" max="2562" width="16.375" style="89" customWidth="1"/>
    <col min="2563" max="2563" width="19.25" style="89" customWidth="1"/>
    <col min="2564" max="2564" width="4.875" style="89" customWidth="1"/>
    <col min="2565" max="2565" width="9" style="89" customWidth="1"/>
    <col min="2566" max="2566" width="61.375" style="89" customWidth="1"/>
    <col min="2567" max="2567" width="13.875" style="89" customWidth="1"/>
    <col min="2568" max="2568" width="11.125" style="89" customWidth="1"/>
    <col min="2569" max="2571" width="9" style="89" customWidth="1"/>
    <col min="2572" max="2816" width="9" style="89"/>
    <col min="2817" max="2817" width="1" style="89" customWidth="1"/>
    <col min="2818" max="2818" width="16.375" style="89" customWidth="1"/>
    <col min="2819" max="2819" width="19.25" style="89" customWidth="1"/>
    <col min="2820" max="2820" width="4.875" style="89" customWidth="1"/>
    <col min="2821" max="2821" width="9" style="89" customWidth="1"/>
    <col min="2822" max="2822" width="61.375" style="89" customWidth="1"/>
    <col min="2823" max="2823" width="13.875" style="89" customWidth="1"/>
    <col min="2824" max="2824" width="11.125" style="89" customWidth="1"/>
    <col min="2825" max="2827" width="9" style="89" customWidth="1"/>
    <col min="2828" max="3072" width="9" style="89"/>
    <col min="3073" max="3073" width="1" style="89" customWidth="1"/>
    <col min="3074" max="3074" width="16.375" style="89" customWidth="1"/>
    <col min="3075" max="3075" width="19.25" style="89" customWidth="1"/>
    <col min="3076" max="3076" width="4.875" style="89" customWidth="1"/>
    <col min="3077" max="3077" width="9" style="89" customWidth="1"/>
    <col min="3078" max="3078" width="61.375" style="89" customWidth="1"/>
    <col min="3079" max="3079" width="13.875" style="89" customWidth="1"/>
    <col min="3080" max="3080" width="11.125" style="89" customWidth="1"/>
    <col min="3081" max="3083" width="9" style="89" customWidth="1"/>
    <col min="3084" max="3328" width="9" style="89"/>
    <col min="3329" max="3329" width="1" style="89" customWidth="1"/>
    <col min="3330" max="3330" width="16.375" style="89" customWidth="1"/>
    <col min="3331" max="3331" width="19.25" style="89" customWidth="1"/>
    <col min="3332" max="3332" width="4.875" style="89" customWidth="1"/>
    <col min="3333" max="3333" width="9" style="89" customWidth="1"/>
    <col min="3334" max="3334" width="61.375" style="89" customWidth="1"/>
    <col min="3335" max="3335" width="13.875" style="89" customWidth="1"/>
    <col min="3336" max="3336" width="11.125" style="89" customWidth="1"/>
    <col min="3337" max="3339" width="9" style="89" customWidth="1"/>
    <col min="3340" max="3584" width="9" style="89"/>
    <col min="3585" max="3585" width="1" style="89" customWidth="1"/>
    <col min="3586" max="3586" width="16.375" style="89" customWidth="1"/>
    <col min="3587" max="3587" width="19.25" style="89" customWidth="1"/>
    <col min="3588" max="3588" width="4.875" style="89" customWidth="1"/>
    <col min="3589" max="3589" width="9" style="89" customWidth="1"/>
    <col min="3590" max="3590" width="61.375" style="89" customWidth="1"/>
    <col min="3591" max="3591" width="13.875" style="89" customWidth="1"/>
    <col min="3592" max="3592" width="11.125" style="89" customWidth="1"/>
    <col min="3593" max="3595" width="9" style="89" customWidth="1"/>
    <col min="3596" max="3840" width="9" style="89"/>
    <col min="3841" max="3841" width="1" style="89" customWidth="1"/>
    <col min="3842" max="3842" width="16.375" style="89" customWidth="1"/>
    <col min="3843" max="3843" width="19.25" style="89" customWidth="1"/>
    <col min="3844" max="3844" width="4.875" style="89" customWidth="1"/>
    <col min="3845" max="3845" width="9" style="89" customWidth="1"/>
    <col min="3846" max="3846" width="61.375" style="89" customWidth="1"/>
    <col min="3847" max="3847" width="13.875" style="89" customWidth="1"/>
    <col min="3848" max="3848" width="11.125" style="89" customWidth="1"/>
    <col min="3849" max="3851" width="9" style="89" customWidth="1"/>
    <col min="3852" max="4096" width="9" style="89"/>
    <col min="4097" max="4097" width="1" style="89" customWidth="1"/>
    <col min="4098" max="4098" width="16.375" style="89" customWidth="1"/>
    <col min="4099" max="4099" width="19.25" style="89" customWidth="1"/>
    <col min="4100" max="4100" width="4.875" style="89" customWidth="1"/>
    <col min="4101" max="4101" width="9" style="89" customWidth="1"/>
    <col min="4102" max="4102" width="61.375" style="89" customWidth="1"/>
    <col min="4103" max="4103" width="13.875" style="89" customWidth="1"/>
    <col min="4104" max="4104" width="11.125" style="89" customWidth="1"/>
    <col min="4105" max="4107" width="9" style="89" customWidth="1"/>
    <col min="4108" max="4352" width="9" style="89"/>
    <col min="4353" max="4353" width="1" style="89" customWidth="1"/>
    <col min="4354" max="4354" width="16.375" style="89" customWidth="1"/>
    <col min="4355" max="4355" width="19.25" style="89" customWidth="1"/>
    <col min="4356" max="4356" width="4.875" style="89" customWidth="1"/>
    <col min="4357" max="4357" width="9" style="89" customWidth="1"/>
    <col min="4358" max="4358" width="61.375" style="89" customWidth="1"/>
    <col min="4359" max="4359" width="13.875" style="89" customWidth="1"/>
    <col min="4360" max="4360" width="11.125" style="89" customWidth="1"/>
    <col min="4361" max="4363" width="9" style="89" customWidth="1"/>
    <col min="4364" max="4608" width="9" style="89"/>
    <col min="4609" max="4609" width="1" style="89" customWidth="1"/>
    <col min="4610" max="4610" width="16.375" style="89" customWidth="1"/>
    <col min="4611" max="4611" width="19.25" style="89" customWidth="1"/>
    <col min="4612" max="4612" width="4.875" style="89" customWidth="1"/>
    <col min="4613" max="4613" width="9" style="89" customWidth="1"/>
    <col min="4614" max="4614" width="61.375" style="89" customWidth="1"/>
    <col min="4615" max="4615" width="13.875" style="89" customWidth="1"/>
    <col min="4616" max="4616" width="11.125" style="89" customWidth="1"/>
    <col min="4617" max="4619" width="9" style="89" customWidth="1"/>
    <col min="4620" max="4864" width="9" style="89"/>
    <col min="4865" max="4865" width="1" style="89" customWidth="1"/>
    <col min="4866" max="4866" width="16.375" style="89" customWidth="1"/>
    <col min="4867" max="4867" width="19.25" style="89" customWidth="1"/>
    <col min="4868" max="4868" width="4.875" style="89" customWidth="1"/>
    <col min="4869" max="4869" width="9" style="89" customWidth="1"/>
    <col min="4870" max="4870" width="61.375" style="89" customWidth="1"/>
    <col min="4871" max="4871" width="13.875" style="89" customWidth="1"/>
    <col min="4872" max="4872" width="11.125" style="89" customWidth="1"/>
    <col min="4873" max="4875" width="9" style="89" customWidth="1"/>
    <col min="4876" max="5120" width="9" style="89"/>
    <col min="5121" max="5121" width="1" style="89" customWidth="1"/>
    <col min="5122" max="5122" width="16.375" style="89" customWidth="1"/>
    <col min="5123" max="5123" width="19.25" style="89" customWidth="1"/>
    <col min="5124" max="5124" width="4.875" style="89" customWidth="1"/>
    <col min="5125" max="5125" width="9" style="89" customWidth="1"/>
    <col min="5126" max="5126" width="61.375" style="89" customWidth="1"/>
    <col min="5127" max="5127" width="13.875" style="89" customWidth="1"/>
    <col min="5128" max="5128" width="11.125" style="89" customWidth="1"/>
    <col min="5129" max="5131" width="9" style="89" customWidth="1"/>
    <col min="5132" max="5376" width="9" style="89"/>
    <col min="5377" max="5377" width="1" style="89" customWidth="1"/>
    <col min="5378" max="5378" width="16.375" style="89" customWidth="1"/>
    <col min="5379" max="5379" width="19.25" style="89" customWidth="1"/>
    <col min="5380" max="5380" width="4.875" style="89" customWidth="1"/>
    <col min="5381" max="5381" width="9" style="89" customWidth="1"/>
    <col min="5382" max="5382" width="61.375" style="89" customWidth="1"/>
    <col min="5383" max="5383" width="13.875" style="89" customWidth="1"/>
    <col min="5384" max="5384" width="11.125" style="89" customWidth="1"/>
    <col min="5385" max="5387" width="9" style="89" customWidth="1"/>
    <col min="5388" max="5632" width="9" style="89"/>
    <col min="5633" max="5633" width="1" style="89" customWidth="1"/>
    <col min="5634" max="5634" width="16.375" style="89" customWidth="1"/>
    <col min="5635" max="5635" width="19.25" style="89" customWidth="1"/>
    <col min="5636" max="5636" width="4.875" style="89" customWidth="1"/>
    <col min="5637" max="5637" width="9" style="89" customWidth="1"/>
    <col min="5638" max="5638" width="61.375" style="89" customWidth="1"/>
    <col min="5639" max="5639" width="13.875" style="89" customWidth="1"/>
    <col min="5640" max="5640" width="11.125" style="89" customWidth="1"/>
    <col min="5641" max="5643" width="9" style="89" customWidth="1"/>
    <col min="5644" max="5888" width="9" style="89"/>
    <col min="5889" max="5889" width="1" style="89" customWidth="1"/>
    <col min="5890" max="5890" width="16.375" style="89" customWidth="1"/>
    <col min="5891" max="5891" width="19.25" style="89" customWidth="1"/>
    <col min="5892" max="5892" width="4.875" style="89" customWidth="1"/>
    <col min="5893" max="5893" width="9" style="89" customWidth="1"/>
    <col min="5894" max="5894" width="61.375" style="89" customWidth="1"/>
    <col min="5895" max="5895" width="13.875" style="89" customWidth="1"/>
    <col min="5896" max="5896" width="11.125" style="89" customWidth="1"/>
    <col min="5897" max="5899" width="9" style="89" customWidth="1"/>
    <col min="5900" max="6144" width="9" style="89"/>
    <col min="6145" max="6145" width="1" style="89" customWidth="1"/>
    <col min="6146" max="6146" width="16.375" style="89" customWidth="1"/>
    <col min="6147" max="6147" width="19.25" style="89" customWidth="1"/>
    <col min="6148" max="6148" width="4.875" style="89" customWidth="1"/>
    <col min="6149" max="6149" width="9" style="89" customWidth="1"/>
    <col min="6150" max="6150" width="61.375" style="89" customWidth="1"/>
    <col min="6151" max="6151" width="13.875" style="89" customWidth="1"/>
    <col min="6152" max="6152" width="11.125" style="89" customWidth="1"/>
    <col min="6153" max="6155" width="9" style="89" customWidth="1"/>
    <col min="6156" max="6400" width="9" style="89"/>
    <col min="6401" max="6401" width="1" style="89" customWidth="1"/>
    <col min="6402" max="6402" width="16.375" style="89" customWidth="1"/>
    <col min="6403" max="6403" width="19.25" style="89" customWidth="1"/>
    <col min="6404" max="6404" width="4.875" style="89" customWidth="1"/>
    <col min="6405" max="6405" width="9" style="89" customWidth="1"/>
    <col min="6406" max="6406" width="61.375" style="89" customWidth="1"/>
    <col min="6407" max="6407" width="13.875" style="89" customWidth="1"/>
    <col min="6408" max="6408" width="11.125" style="89" customWidth="1"/>
    <col min="6409" max="6411" width="9" style="89" customWidth="1"/>
    <col min="6412" max="6656" width="9" style="89"/>
    <col min="6657" max="6657" width="1" style="89" customWidth="1"/>
    <col min="6658" max="6658" width="16.375" style="89" customWidth="1"/>
    <col min="6659" max="6659" width="19.25" style="89" customWidth="1"/>
    <col min="6660" max="6660" width="4.875" style="89" customWidth="1"/>
    <col min="6661" max="6661" width="9" style="89" customWidth="1"/>
    <col min="6662" max="6662" width="61.375" style="89" customWidth="1"/>
    <col min="6663" max="6663" width="13.875" style="89" customWidth="1"/>
    <col min="6664" max="6664" width="11.125" style="89" customWidth="1"/>
    <col min="6665" max="6667" width="9" style="89" customWidth="1"/>
    <col min="6668" max="6912" width="9" style="89"/>
    <col min="6913" max="6913" width="1" style="89" customWidth="1"/>
    <col min="6914" max="6914" width="16.375" style="89" customWidth="1"/>
    <col min="6915" max="6915" width="19.25" style="89" customWidth="1"/>
    <col min="6916" max="6916" width="4.875" style="89" customWidth="1"/>
    <col min="6917" max="6917" width="9" style="89" customWidth="1"/>
    <col min="6918" max="6918" width="61.375" style="89" customWidth="1"/>
    <col min="6919" max="6919" width="13.875" style="89" customWidth="1"/>
    <col min="6920" max="6920" width="11.125" style="89" customWidth="1"/>
    <col min="6921" max="6923" width="9" style="89" customWidth="1"/>
    <col min="6924" max="7168" width="9" style="89"/>
    <col min="7169" max="7169" width="1" style="89" customWidth="1"/>
    <col min="7170" max="7170" width="16.375" style="89" customWidth="1"/>
    <col min="7171" max="7171" width="19.25" style="89" customWidth="1"/>
    <col min="7172" max="7172" width="4.875" style="89" customWidth="1"/>
    <col min="7173" max="7173" width="9" style="89" customWidth="1"/>
    <col min="7174" max="7174" width="61.375" style="89" customWidth="1"/>
    <col min="7175" max="7175" width="13.875" style="89" customWidth="1"/>
    <col min="7176" max="7176" width="11.125" style="89" customWidth="1"/>
    <col min="7177" max="7179" width="9" style="89" customWidth="1"/>
    <col min="7180" max="7424" width="9" style="89"/>
    <col min="7425" max="7425" width="1" style="89" customWidth="1"/>
    <col min="7426" max="7426" width="16.375" style="89" customWidth="1"/>
    <col min="7427" max="7427" width="19.25" style="89" customWidth="1"/>
    <col min="7428" max="7428" width="4.875" style="89" customWidth="1"/>
    <col min="7429" max="7429" width="9" style="89" customWidth="1"/>
    <col min="7430" max="7430" width="61.375" style="89" customWidth="1"/>
    <col min="7431" max="7431" width="13.875" style="89" customWidth="1"/>
    <col min="7432" max="7432" width="11.125" style="89" customWidth="1"/>
    <col min="7433" max="7435" width="9" style="89" customWidth="1"/>
    <col min="7436" max="7680" width="9" style="89"/>
    <col min="7681" max="7681" width="1" style="89" customWidth="1"/>
    <col min="7682" max="7682" width="16.375" style="89" customWidth="1"/>
    <col min="7683" max="7683" width="19.25" style="89" customWidth="1"/>
    <col min="7684" max="7684" width="4.875" style="89" customWidth="1"/>
    <col min="7685" max="7685" width="9" style="89" customWidth="1"/>
    <col min="7686" max="7686" width="61.375" style="89" customWidth="1"/>
    <col min="7687" max="7687" width="13.875" style="89" customWidth="1"/>
    <col min="7688" max="7688" width="11.125" style="89" customWidth="1"/>
    <col min="7689" max="7691" width="9" style="89" customWidth="1"/>
    <col min="7692" max="7936" width="9" style="89"/>
    <col min="7937" max="7937" width="1" style="89" customWidth="1"/>
    <col min="7938" max="7938" width="16.375" style="89" customWidth="1"/>
    <col min="7939" max="7939" width="19.25" style="89" customWidth="1"/>
    <col min="7940" max="7940" width="4.875" style="89" customWidth="1"/>
    <col min="7941" max="7941" width="9" style="89" customWidth="1"/>
    <col min="7942" max="7942" width="61.375" style="89" customWidth="1"/>
    <col min="7943" max="7943" width="13.875" style="89" customWidth="1"/>
    <col min="7944" max="7944" width="11.125" style="89" customWidth="1"/>
    <col min="7945" max="7947" width="9" style="89" customWidth="1"/>
    <col min="7948" max="8192" width="9" style="89"/>
    <col min="8193" max="8193" width="1" style="89" customWidth="1"/>
    <col min="8194" max="8194" width="16.375" style="89" customWidth="1"/>
    <col min="8195" max="8195" width="19.25" style="89" customWidth="1"/>
    <col min="8196" max="8196" width="4.875" style="89" customWidth="1"/>
    <col min="8197" max="8197" width="9" style="89" customWidth="1"/>
    <col min="8198" max="8198" width="61.375" style="89" customWidth="1"/>
    <col min="8199" max="8199" width="13.875" style="89" customWidth="1"/>
    <col min="8200" max="8200" width="11.125" style="89" customWidth="1"/>
    <col min="8201" max="8203" width="9" style="89" customWidth="1"/>
    <col min="8204" max="8448" width="9" style="89"/>
    <col min="8449" max="8449" width="1" style="89" customWidth="1"/>
    <col min="8450" max="8450" width="16.375" style="89" customWidth="1"/>
    <col min="8451" max="8451" width="19.25" style="89" customWidth="1"/>
    <col min="8452" max="8452" width="4.875" style="89" customWidth="1"/>
    <col min="8453" max="8453" width="9" style="89" customWidth="1"/>
    <col min="8454" max="8454" width="61.375" style="89" customWidth="1"/>
    <col min="8455" max="8455" width="13.875" style="89" customWidth="1"/>
    <col min="8456" max="8456" width="11.125" style="89" customWidth="1"/>
    <col min="8457" max="8459" width="9" style="89" customWidth="1"/>
    <col min="8460" max="8704" width="9" style="89"/>
    <col min="8705" max="8705" width="1" style="89" customWidth="1"/>
    <col min="8706" max="8706" width="16.375" style="89" customWidth="1"/>
    <col min="8707" max="8707" width="19.25" style="89" customWidth="1"/>
    <col min="8708" max="8708" width="4.875" style="89" customWidth="1"/>
    <col min="8709" max="8709" width="9" style="89" customWidth="1"/>
    <col min="8710" max="8710" width="61.375" style="89" customWidth="1"/>
    <col min="8711" max="8711" width="13.875" style="89" customWidth="1"/>
    <col min="8712" max="8712" width="11.125" style="89" customWidth="1"/>
    <col min="8713" max="8715" width="9" style="89" customWidth="1"/>
    <col min="8716" max="8960" width="9" style="89"/>
    <col min="8961" max="8961" width="1" style="89" customWidth="1"/>
    <col min="8962" max="8962" width="16.375" style="89" customWidth="1"/>
    <col min="8963" max="8963" width="19.25" style="89" customWidth="1"/>
    <col min="8964" max="8964" width="4.875" style="89" customWidth="1"/>
    <col min="8965" max="8965" width="9" style="89" customWidth="1"/>
    <col min="8966" max="8966" width="61.375" style="89" customWidth="1"/>
    <col min="8967" max="8967" width="13.875" style="89" customWidth="1"/>
    <col min="8968" max="8968" width="11.125" style="89" customWidth="1"/>
    <col min="8969" max="8971" width="9" style="89" customWidth="1"/>
    <col min="8972" max="9216" width="9" style="89"/>
    <col min="9217" max="9217" width="1" style="89" customWidth="1"/>
    <col min="9218" max="9218" width="16.375" style="89" customWidth="1"/>
    <col min="9219" max="9219" width="19.25" style="89" customWidth="1"/>
    <col min="9220" max="9220" width="4.875" style="89" customWidth="1"/>
    <col min="9221" max="9221" width="9" style="89" customWidth="1"/>
    <col min="9222" max="9222" width="61.375" style="89" customWidth="1"/>
    <col min="9223" max="9223" width="13.875" style="89" customWidth="1"/>
    <col min="9224" max="9224" width="11.125" style="89" customWidth="1"/>
    <col min="9225" max="9227" width="9" style="89" customWidth="1"/>
    <col min="9228" max="9472" width="9" style="89"/>
    <col min="9473" max="9473" width="1" style="89" customWidth="1"/>
    <col min="9474" max="9474" width="16.375" style="89" customWidth="1"/>
    <col min="9475" max="9475" width="19.25" style="89" customWidth="1"/>
    <col min="9476" max="9476" width="4.875" style="89" customWidth="1"/>
    <col min="9477" max="9477" width="9" style="89" customWidth="1"/>
    <col min="9478" max="9478" width="61.375" style="89" customWidth="1"/>
    <col min="9479" max="9479" width="13.875" style="89" customWidth="1"/>
    <col min="9480" max="9480" width="11.125" style="89" customWidth="1"/>
    <col min="9481" max="9483" width="9" style="89" customWidth="1"/>
    <col min="9484" max="9728" width="9" style="89"/>
    <col min="9729" max="9729" width="1" style="89" customWidth="1"/>
    <col min="9730" max="9730" width="16.375" style="89" customWidth="1"/>
    <col min="9731" max="9731" width="19.25" style="89" customWidth="1"/>
    <col min="9732" max="9732" width="4.875" style="89" customWidth="1"/>
    <col min="9733" max="9733" width="9" style="89" customWidth="1"/>
    <col min="9734" max="9734" width="61.375" style="89" customWidth="1"/>
    <col min="9735" max="9735" width="13.875" style="89" customWidth="1"/>
    <col min="9736" max="9736" width="11.125" style="89" customWidth="1"/>
    <col min="9737" max="9739" width="9" style="89" customWidth="1"/>
    <col min="9740" max="9984" width="9" style="89"/>
    <col min="9985" max="9985" width="1" style="89" customWidth="1"/>
    <col min="9986" max="9986" width="16.375" style="89" customWidth="1"/>
    <col min="9987" max="9987" width="19.25" style="89" customWidth="1"/>
    <col min="9988" max="9988" width="4.875" style="89" customWidth="1"/>
    <col min="9989" max="9989" width="9" style="89" customWidth="1"/>
    <col min="9990" max="9990" width="61.375" style="89" customWidth="1"/>
    <col min="9991" max="9991" width="13.875" style="89" customWidth="1"/>
    <col min="9992" max="9992" width="11.125" style="89" customWidth="1"/>
    <col min="9993" max="9995" width="9" style="89" customWidth="1"/>
    <col min="9996" max="10240" width="9" style="89"/>
    <col min="10241" max="10241" width="1" style="89" customWidth="1"/>
    <col min="10242" max="10242" width="16.375" style="89" customWidth="1"/>
    <col min="10243" max="10243" width="19.25" style="89" customWidth="1"/>
    <col min="10244" max="10244" width="4.875" style="89" customWidth="1"/>
    <col min="10245" max="10245" width="9" style="89" customWidth="1"/>
    <col min="10246" max="10246" width="61.375" style="89" customWidth="1"/>
    <col min="10247" max="10247" width="13.875" style="89" customWidth="1"/>
    <col min="10248" max="10248" width="11.125" style="89" customWidth="1"/>
    <col min="10249" max="10251" width="9" style="89" customWidth="1"/>
    <col min="10252" max="10496" width="9" style="89"/>
    <col min="10497" max="10497" width="1" style="89" customWidth="1"/>
    <col min="10498" max="10498" width="16.375" style="89" customWidth="1"/>
    <col min="10499" max="10499" width="19.25" style="89" customWidth="1"/>
    <col min="10500" max="10500" width="4.875" style="89" customWidth="1"/>
    <col min="10501" max="10501" width="9" style="89" customWidth="1"/>
    <col min="10502" max="10502" width="61.375" style="89" customWidth="1"/>
    <col min="10503" max="10503" width="13.875" style="89" customWidth="1"/>
    <col min="10504" max="10504" width="11.125" style="89" customWidth="1"/>
    <col min="10505" max="10507" width="9" style="89" customWidth="1"/>
    <col min="10508" max="10752" width="9" style="89"/>
    <col min="10753" max="10753" width="1" style="89" customWidth="1"/>
    <col min="10754" max="10754" width="16.375" style="89" customWidth="1"/>
    <col min="10755" max="10755" width="19.25" style="89" customWidth="1"/>
    <col min="10756" max="10756" width="4.875" style="89" customWidth="1"/>
    <col min="10757" max="10757" width="9" style="89" customWidth="1"/>
    <col min="10758" max="10758" width="61.375" style="89" customWidth="1"/>
    <col min="10759" max="10759" width="13.875" style="89" customWidth="1"/>
    <col min="10760" max="10760" width="11.125" style="89" customWidth="1"/>
    <col min="10761" max="10763" width="9" style="89" customWidth="1"/>
    <col min="10764" max="11008" width="9" style="89"/>
    <col min="11009" max="11009" width="1" style="89" customWidth="1"/>
    <col min="11010" max="11010" width="16.375" style="89" customWidth="1"/>
    <col min="11011" max="11011" width="19.25" style="89" customWidth="1"/>
    <col min="11012" max="11012" width="4.875" style="89" customWidth="1"/>
    <col min="11013" max="11013" width="9" style="89" customWidth="1"/>
    <col min="11014" max="11014" width="61.375" style="89" customWidth="1"/>
    <col min="11015" max="11015" width="13.875" style="89" customWidth="1"/>
    <col min="11016" max="11016" width="11.125" style="89" customWidth="1"/>
    <col min="11017" max="11019" width="9" style="89" customWidth="1"/>
    <col min="11020" max="11264" width="9" style="89"/>
    <col min="11265" max="11265" width="1" style="89" customWidth="1"/>
    <col min="11266" max="11266" width="16.375" style="89" customWidth="1"/>
    <col min="11267" max="11267" width="19.25" style="89" customWidth="1"/>
    <col min="11268" max="11268" width="4.875" style="89" customWidth="1"/>
    <col min="11269" max="11269" width="9" style="89" customWidth="1"/>
    <col min="11270" max="11270" width="61.375" style="89" customWidth="1"/>
    <col min="11271" max="11271" width="13.875" style="89" customWidth="1"/>
    <col min="11272" max="11272" width="11.125" style="89" customWidth="1"/>
    <col min="11273" max="11275" width="9" style="89" customWidth="1"/>
    <col min="11276" max="11520" width="9" style="89"/>
    <col min="11521" max="11521" width="1" style="89" customWidth="1"/>
    <col min="11522" max="11522" width="16.375" style="89" customWidth="1"/>
    <col min="11523" max="11523" width="19.25" style="89" customWidth="1"/>
    <col min="11524" max="11524" width="4.875" style="89" customWidth="1"/>
    <col min="11525" max="11525" width="9" style="89" customWidth="1"/>
    <col min="11526" max="11526" width="61.375" style="89" customWidth="1"/>
    <col min="11527" max="11527" width="13.875" style="89" customWidth="1"/>
    <col min="11528" max="11528" width="11.125" style="89" customWidth="1"/>
    <col min="11529" max="11531" width="9" style="89" customWidth="1"/>
    <col min="11532" max="11776" width="9" style="89"/>
    <col min="11777" max="11777" width="1" style="89" customWidth="1"/>
    <col min="11778" max="11778" width="16.375" style="89" customWidth="1"/>
    <col min="11779" max="11779" width="19.25" style="89" customWidth="1"/>
    <col min="11780" max="11780" width="4.875" style="89" customWidth="1"/>
    <col min="11781" max="11781" width="9" style="89" customWidth="1"/>
    <col min="11782" max="11782" width="61.375" style="89" customWidth="1"/>
    <col min="11783" max="11783" width="13.875" style="89" customWidth="1"/>
    <col min="11784" max="11784" width="11.125" style="89" customWidth="1"/>
    <col min="11785" max="11787" width="9" style="89" customWidth="1"/>
    <col min="11788" max="12032" width="9" style="89"/>
    <col min="12033" max="12033" width="1" style="89" customWidth="1"/>
    <col min="12034" max="12034" width="16.375" style="89" customWidth="1"/>
    <col min="12035" max="12035" width="19.25" style="89" customWidth="1"/>
    <col min="12036" max="12036" width="4.875" style="89" customWidth="1"/>
    <col min="12037" max="12037" width="9" style="89" customWidth="1"/>
    <col min="12038" max="12038" width="61.375" style="89" customWidth="1"/>
    <col min="12039" max="12039" width="13.875" style="89" customWidth="1"/>
    <col min="12040" max="12040" width="11.125" style="89" customWidth="1"/>
    <col min="12041" max="12043" width="9" style="89" customWidth="1"/>
    <col min="12044" max="12288" width="9" style="89"/>
    <col min="12289" max="12289" width="1" style="89" customWidth="1"/>
    <col min="12290" max="12290" width="16.375" style="89" customWidth="1"/>
    <col min="12291" max="12291" width="19.25" style="89" customWidth="1"/>
    <col min="12292" max="12292" width="4.875" style="89" customWidth="1"/>
    <col min="12293" max="12293" width="9" style="89" customWidth="1"/>
    <col min="12294" max="12294" width="61.375" style="89" customWidth="1"/>
    <col min="12295" max="12295" width="13.875" style="89" customWidth="1"/>
    <col min="12296" max="12296" width="11.125" style="89" customWidth="1"/>
    <col min="12297" max="12299" width="9" style="89" customWidth="1"/>
    <col min="12300" max="12544" width="9" style="89"/>
    <col min="12545" max="12545" width="1" style="89" customWidth="1"/>
    <col min="12546" max="12546" width="16.375" style="89" customWidth="1"/>
    <col min="12547" max="12547" width="19.25" style="89" customWidth="1"/>
    <col min="12548" max="12548" width="4.875" style="89" customWidth="1"/>
    <col min="12549" max="12549" width="9" style="89" customWidth="1"/>
    <col min="12550" max="12550" width="61.375" style="89" customWidth="1"/>
    <col min="12551" max="12551" width="13.875" style="89" customWidth="1"/>
    <col min="12552" max="12552" width="11.125" style="89" customWidth="1"/>
    <col min="12553" max="12555" width="9" style="89" customWidth="1"/>
    <col min="12556" max="12800" width="9" style="89"/>
    <col min="12801" max="12801" width="1" style="89" customWidth="1"/>
    <col min="12802" max="12802" width="16.375" style="89" customWidth="1"/>
    <col min="12803" max="12803" width="19.25" style="89" customWidth="1"/>
    <col min="12804" max="12804" width="4.875" style="89" customWidth="1"/>
    <col min="12805" max="12805" width="9" style="89" customWidth="1"/>
    <col min="12806" max="12806" width="61.375" style="89" customWidth="1"/>
    <col min="12807" max="12807" width="13.875" style="89" customWidth="1"/>
    <col min="12808" max="12808" width="11.125" style="89" customWidth="1"/>
    <col min="12809" max="12811" width="9" style="89" customWidth="1"/>
    <col min="12812" max="13056" width="9" style="89"/>
    <col min="13057" max="13057" width="1" style="89" customWidth="1"/>
    <col min="13058" max="13058" width="16.375" style="89" customWidth="1"/>
    <col min="13059" max="13059" width="19.25" style="89" customWidth="1"/>
    <col min="13060" max="13060" width="4.875" style="89" customWidth="1"/>
    <col min="13061" max="13061" width="9" style="89" customWidth="1"/>
    <col min="13062" max="13062" width="61.375" style="89" customWidth="1"/>
    <col min="13063" max="13063" width="13.875" style="89" customWidth="1"/>
    <col min="13064" max="13064" width="11.125" style="89" customWidth="1"/>
    <col min="13065" max="13067" width="9" style="89" customWidth="1"/>
    <col min="13068" max="13312" width="9" style="89"/>
    <col min="13313" max="13313" width="1" style="89" customWidth="1"/>
    <col min="13314" max="13314" width="16.375" style="89" customWidth="1"/>
    <col min="13315" max="13315" width="19.25" style="89" customWidth="1"/>
    <col min="13316" max="13316" width="4.875" style="89" customWidth="1"/>
    <col min="13317" max="13317" width="9" style="89" customWidth="1"/>
    <col min="13318" max="13318" width="61.375" style="89" customWidth="1"/>
    <col min="13319" max="13319" width="13.875" style="89" customWidth="1"/>
    <col min="13320" max="13320" width="11.125" style="89" customWidth="1"/>
    <col min="13321" max="13323" width="9" style="89" customWidth="1"/>
    <col min="13324" max="13568" width="9" style="89"/>
    <col min="13569" max="13569" width="1" style="89" customWidth="1"/>
    <col min="13570" max="13570" width="16.375" style="89" customWidth="1"/>
    <col min="13571" max="13571" width="19.25" style="89" customWidth="1"/>
    <col min="13572" max="13572" width="4.875" style="89" customWidth="1"/>
    <col min="13573" max="13573" width="9" style="89" customWidth="1"/>
    <col min="13574" max="13574" width="61.375" style="89" customWidth="1"/>
    <col min="13575" max="13575" width="13.875" style="89" customWidth="1"/>
    <col min="13576" max="13576" width="11.125" style="89" customWidth="1"/>
    <col min="13577" max="13579" width="9" style="89" customWidth="1"/>
    <col min="13580" max="13824" width="9" style="89"/>
    <col min="13825" max="13825" width="1" style="89" customWidth="1"/>
    <col min="13826" max="13826" width="16.375" style="89" customWidth="1"/>
    <col min="13827" max="13827" width="19.25" style="89" customWidth="1"/>
    <col min="13828" max="13828" width="4.875" style="89" customWidth="1"/>
    <col min="13829" max="13829" width="9" style="89" customWidth="1"/>
    <col min="13830" max="13830" width="61.375" style="89" customWidth="1"/>
    <col min="13831" max="13831" width="13.875" style="89" customWidth="1"/>
    <col min="13832" max="13832" width="11.125" style="89" customWidth="1"/>
    <col min="13833" max="13835" width="9" style="89" customWidth="1"/>
    <col min="13836" max="14080" width="9" style="89"/>
    <col min="14081" max="14081" width="1" style="89" customWidth="1"/>
    <col min="14082" max="14082" width="16.375" style="89" customWidth="1"/>
    <col min="14083" max="14083" width="19.25" style="89" customWidth="1"/>
    <col min="14084" max="14084" width="4.875" style="89" customWidth="1"/>
    <col min="14085" max="14085" width="9" style="89" customWidth="1"/>
    <col min="14086" max="14086" width="61.375" style="89" customWidth="1"/>
    <col min="14087" max="14087" width="13.875" style="89" customWidth="1"/>
    <col min="14088" max="14088" width="11.125" style="89" customWidth="1"/>
    <col min="14089" max="14091" width="9" style="89" customWidth="1"/>
    <col min="14092" max="14336" width="9" style="89"/>
    <col min="14337" max="14337" width="1" style="89" customWidth="1"/>
    <col min="14338" max="14338" width="16.375" style="89" customWidth="1"/>
    <col min="14339" max="14339" width="19.25" style="89" customWidth="1"/>
    <col min="14340" max="14340" width="4.875" style="89" customWidth="1"/>
    <col min="14341" max="14341" width="9" style="89" customWidth="1"/>
    <col min="14342" max="14342" width="61.375" style="89" customWidth="1"/>
    <col min="14343" max="14343" width="13.875" style="89" customWidth="1"/>
    <col min="14344" max="14344" width="11.125" style="89" customWidth="1"/>
    <col min="14345" max="14347" width="9" style="89" customWidth="1"/>
    <col min="14348" max="14592" width="9" style="89"/>
    <col min="14593" max="14593" width="1" style="89" customWidth="1"/>
    <col min="14594" max="14594" width="16.375" style="89" customWidth="1"/>
    <col min="14595" max="14595" width="19.25" style="89" customWidth="1"/>
    <col min="14596" max="14596" width="4.875" style="89" customWidth="1"/>
    <col min="14597" max="14597" width="9" style="89" customWidth="1"/>
    <col min="14598" max="14598" width="61.375" style="89" customWidth="1"/>
    <col min="14599" max="14599" width="13.875" style="89" customWidth="1"/>
    <col min="14600" max="14600" width="11.125" style="89" customWidth="1"/>
    <col min="14601" max="14603" width="9" style="89" customWidth="1"/>
    <col min="14604" max="14848" width="9" style="89"/>
    <col min="14849" max="14849" width="1" style="89" customWidth="1"/>
    <col min="14850" max="14850" width="16.375" style="89" customWidth="1"/>
    <col min="14851" max="14851" width="19.25" style="89" customWidth="1"/>
    <col min="14852" max="14852" width="4.875" style="89" customWidth="1"/>
    <col min="14853" max="14853" width="9" style="89" customWidth="1"/>
    <col min="14854" max="14854" width="61.375" style="89" customWidth="1"/>
    <col min="14855" max="14855" width="13.875" style="89" customWidth="1"/>
    <col min="14856" max="14856" width="11.125" style="89" customWidth="1"/>
    <col min="14857" max="14859" width="9" style="89" customWidth="1"/>
    <col min="14860" max="15104" width="9" style="89"/>
    <col min="15105" max="15105" width="1" style="89" customWidth="1"/>
    <col min="15106" max="15106" width="16.375" style="89" customWidth="1"/>
    <col min="15107" max="15107" width="19.25" style="89" customWidth="1"/>
    <col min="15108" max="15108" width="4.875" style="89" customWidth="1"/>
    <col min="15109" max="15109" width="9" style="89" customWidth="1"/>
    <col min="15110" max="15110" width="61.375" style="89" customWidth="1"/>
    <col min="15111" max="15111" width="13.875" style="89" customWidth="1"/>
    <col min="15112" max="15112" width="11.125" style="89" customWidth="1"/>
    <col min="15113" max="15115" width="9" style="89" customWidth="1"/>
    <col min="15116" max="15360" width="9" style="89"/>
    <col min="15361" max="15361" width="1" style="89" customWidth="1"/>
    <col min="15362" max="15362" width="16.375" style="89" customWidth="1"/>
    <col min="15363" max="15363" width="19.25" style="89" customWidth="1"/>
    <col min="15364" max="15364" width="4.875" style="89" customWidth="1"/>
    <col min="15365" max="15365" width="9" style="89" customWidth="1"/>
    <col min="15366" max="15366" width="61.375" style="89" customWidth="1"/>
    <col min="15367" max="15367" width="13.875" style="89" customWidth="1"/>
    <col min="15368" max="15368" width="11.125" style="89" customWidth="1"/>
    <col min="15369" max="15371" width="9" style="89" customWidth="1"/>
    <col min="15372" max="15616" width="9" style="89"/>
    <col min="15617" max="15617" width="1" style="89" customWidth="1"/>
    <col min="15618" max="15618" width="16.375" style="89" customWidth="1"/>
    <col min="15619" max="15619" width="19.25" style="89" customWidth="1"/>
    <col min="15620" max="15620" width="4.875" style="89" customWidth="1"/>
    <col min="15621" max="15621" width="9" style="89" customWidth="1"/>
    <col min="15622" max="15622" width="61.375" style="89" customWidth="1"/>
    <col min="15623" max="15623" width="13.875" style="89" customWidth="1"/>
    <col min="15624" max="15624" width="11.125" style="89" customWidth="1"/>
    <col min="15625" max="15627" width="9" style="89" customWidth="1"/>
    <col min="15628" max="15872" width="9" style="89"/>
    <col min="15873" max="15873" width="1" style="89" customWidth="1"/>
    <col min="15874" max="15874" width="16.375" style="89" customWidth="1"/>
    <col min="15875" max="15875" width="19.25" style="89" customWidth="1"/>
    <col min="15876" max="15876" width="4.875" style="89" customWidth="1"/>
    <col min="15877" max="15877" width="9" style="89" customWidth="1"/>
    <col min="15878" max="15878" width="61.375" style="89" customWidth="1"/>
    <col min="15879" max="15879" width="13.875" style="89" customWidth="1"/>
    <col min="15880" max="15880" width="11.125" style="89" customWidth="1"/>
    <col min="15881" max="15883" width="9" style="89" customWidth="1"/>
    <col min="15884" max="16128" width="9" style="89"/>
    <col min="16129" max="16129" width="1" style="89" customWidth="1"/>
    <col min="16130" max="16130" width="16.375" style="89" customWidth="1"/>
    <col min="16131" max="16131" width="19.25" style="89" customWidth="1"/>
    <col min="16132" max="16132" width="4.875" style="89" customWidth="1"/>
    <col min="16133" max="16133" width="9" style="89" customWidth="1"/>
    <col min="16134" max="16134" width="61.375" style="89" customWidth="1"/>
    <col min="16135" max="16135" width="13.875" style="89" customWidth="1"/>
    <col min="16136" max="16136" width="11.125" style="89" customWidth="1"/>
    <col min="16137" max="16139" width="9" style="89" customWidth="1"/>
    <col min="16140" max="16384" width="9" style="89"/>
  </cols>
  <sheetData>
    <row r="1" spans="2:24" ht="23.45" customHeight="1">
      <c r="B1" s="85"/>
      <c r="C1" s="85"/>
      <c r="D1" s="85"/>
      <c r="E1" s="174" t="s">
        <v>501</v>
      </c>
      <c r="F1" s="174"/>
      <c r="G1" s="86"/>
    </row>
    <row r="2" spans="2:24" ht="23.45" customHeight="1">
      <c r="B2" s="90" t="s">
        <v>502</v>
      </c>
      <c r="C2" s="91"/>
      <c r="D2" s="92"/>
      <c r="E2" s="92"/>
      <c r="F2" s="92"/>
      <c r="G2" s="92"/>
    </row>
    <row r="3" spans="2:24" s="94" customFormat="1" ht="23.45" customHeight="1">
      <c r="B3" s="171" t="s">
        <v>503</v>
      </c>
      <c r="C3" s="171" t="s">
        <v>504</v>
      </c>
      <c r="D3" s="171" t="s">
        <v>505</v>
      </c>
      <c r="E3" s="171" t="s">
        <v>506</v>
      </c>
      <c r="F3" s="171" t="s">
        <v>507</v>
      </c>
      <c r="G3" s="171" t="s">
        <v>508</v>
      </c>
      <c r="H3" s="171" t="s">
        <v>509</v>
      </c>
      <c r="I3" s="93"/>
      <c r="J3" s="93"/>
      <c r="K3" s="93"/>
    </row>
    <row r="4" spans="2:24" s="94" customFormat="1" ht="23.45" customHeight="1">
      <c r="B4" s="171"/>
      <c r="C4" s="171"/>
      <c r="D4" s="171"/>
      <c r="E4" s="171"/>
      <c r="F4" s="171"/>
      <c r="G4" s="171"/>
      <c r="H4" s="171"/>
      <c r="I4" s="88"/>
      <c r="J4" s="88"/>
      <c r="K4" s="88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</row>
    <row r="5" spans="2:24" s="94" customFormat="1" ht="23.45" customHeight="1">
      <c r="B5" s="172" t="s">
        <v>510</v>
      </c>
      <c r="C5" s="173"/>
      <c r="D5" s="95"/>
      <c r="E5" s="95"/>
      <c r="F5" s="95"/>
      <c r="G5" s="95"/>
      <c r="H5" s="95"/>
    </row>
    <row r="6" spans="2:24" s="94" customFormat="1" ht="23.45" hidden="1" customHeight="1">
      <c r="B6" s="96" t="s">
        <v>511</v>
      </c>
      <c r="C6" s="97" t="s">
        <v>512</v>
      </c>
      <c r="D6" s="98" t="s">
        <v>513</v>
      </c>
      <c r="E6" s="99"/>
      <c r="F6" s="100"/>
      <c r="G6" s="100"/>
      <c r="H6" s="99"/>
    </row>
    <row r="7" spans="2:24" s="94" customFormat="1" ht="23.45" hidden="1" customHeight="1">
      <c r="B7" s="96" t="s">
        <v>511</v>
      </c>
      <c r="C7" s="97" t="s">
        <v>514</v>
      </c>
      <c r="D7" s="98" t="s">
        <v>513</v>
      </c>
      <c r="E7" s="99"/>
      <c r="F7" s="100"/>
      <c r="G7" s="100"/>
      <c r="H7" s="99"/>
    </row>
    <row r="8" spans="2:24" s="94" customFormat="1" ht="23.45" hidden="1" customHeight="1">
      <c r="B8" s="96" t="s">
        <v>511</v>
      </c>
      <c r="C8" s="101" t="s">
        <v>515</v>
      </c>
      <c r="D8" s="98" t="s">
        <v>513</v>
      </c>
      <c r="E8" s="99"/>
      <c r="F8" s="100"/>
      <c r="G8" s="100"/>
      <c r="H8" s="99"/>
    </row>
    <row r="9" spans="2:24" s="94" customFormat="1" ht="23.45" hidden="1" customHeight="1">
      <c r="B9" s="96" t="s">
        <v>511</v>
      </c>
      <c r="C9" s="101" t="s">
        <v>516</v>
      </c>
      <c r="D9" s="98" t="s">
        <v>513</v>
      </c>
      <c r="E9" s="99"/>
      <c r="F9" s="100"/>
      <c r="G9" s="100"/>
      <c r="H9" s="99"/>
    </row>
    <row r="10" spans="2:24" s="105" customFormat="1" ht="23.45" hidden="1" customHeight="1">
      <c r="B10" s="102" t="s">
        <v>517</v>
      </c>
      <c r="C10" s="97" t="s">
        <v>512</v>
      </c>
      <c r="D10" s="98" t="s">
        <v>518</v>
      </c>
      <c r="E10" s="103"/>
      <c r="F10" s="104"/>
      <c r="G10" s="104"/>
      <c r="H10" s="99"/>
    </row>
    <row r="11" spans="2:24" s="94" customFormat="1" ht="23.45" hidden="1" customHeight="1">
      <c r="B11" s="106" t="s">
        <v>519</v>
      </c>
      <c r="C11" s="97" t="s">
        <v>512</v>
      </c>
      <c r="D11" s="98" t="s">
        <v>518</v>
      </c>
      <c r="E11" s="99"/>
      <c r="F11" s="100"/>
      <c r="G11" s="100"/>
      <c r="H11" s="99"/>
    </row>
    <row r="12" spans="2:24" s="94" customFormat="1" ht="23.45" hidden="1" customHeight="1">
      <c r="B12" s="106" t="s">
        <v>519</v>
      </c>
      <c r="C12" s="97" t="s">
        <v>514</v>
      </c>
      <c r="D12" s="98" t="s">
        <v>518</v>
      </c>
      <c r="E12" s="99"/>
      <c r="F12" s="100"/>
      <c r="G12" s="100"/>
      <c r="H12" s="99"/>
    </row>
    <row r="13" spans="2:24" s="94" customFormat="1" ht="23.45" hidden="1" customHeight="1">
      <c r="B13" s="106" t="s">
        <v>519</v>
      </c>
      <c r="C13" s="101" t="s">
        <v>515</v>
      </c>
      <c r="D13" s="98" t="s">
        <v>518</v>
      </c>
      <c r="E13" s="99"/>
      <c r="F13" s="100"/>
      <c r="G13" s="100"/>
      <c r="H13" s="99"/>
    </row>
    <row r="14" spans="2:24" s="94" customFormat="1" ht="23.45" hidden="1" customHeight="1">
      <c r="B14" s="106" t="s">
        <v>519</v>
      </c>
      <c r="C14" s="101" t="s">
        <v>516</v>
      </c>
      <c r="D14" s="98" t="s">
        <v>518</v>
      </c>
      <c r="E14" s="99"/>
      <c r="F14" s="100"/>
      <c r="G14" s="100"/>
      <c r="H14" s="99"/>
    </row>
    <row r="15" spans="2:24" s="94" customFormat="1" ht="23.45" hidden="1" customHeight="1">
      <c r="B15" s="102" t="s">
        <v>520</v>
      </c>
      <c r="C15" s="97" t="s">
        <v>521</v>
      </c>
      <c r="D15" s="98" t="s">
        <v>518</v>
      </c>
      <c r="E15" s="103"/>
      <c r="F15" s="100"/>
      <c r="G15" s="100"/>
      <c r="H15" s="99"/>
    </row>
    <row r="16" spans="2:24" s="94" customFormat="1" ht="23.45" hidden="1" customHeight="1">
      <c r="B16" s="102" t="s">
        <v>520</v>
      </c>
      <c r="C16" s="97" t="s">
        <v>522</v>
      </c>
      <c r="D16" s="98" t="s">
        <v>518</v>
      </c>
      <c r="E16" s="103"/>
      <c r="F16" s="100"/>
      <c r="G16" s="100"/>
      <c r="H16" s="99"/>
    </row>
    <row r="17" spans="2:8" s="94" customFormat="1" ht="23.45" hidden="1" customHeight="1">
      <c r="B17" s="102" t="s">
        <v>520</v>
      </c>
      <c r="C17" s="97" t="s">
        <v>523</v>
      </c>
      <c r="D17" s="98" t="s">
        <v>518</v>
      </c>
      <c r="E17" s="103"/>
      <c r="F17" s="100"/>
      <c r="G17" s="100"/>
      <c r="H17" s="99"/>
    </row>
    <row r="18" spans="2:8" s="94" customFormat="1" ht="23.45" hidden="1" customHeight="1">
      <c r="B18" s="102" t="s">
        <v>520</v>
      </c>
      <c r="C18" s="97" t="s">
        <v>512</v>
      </c>
      <c r="D18" s="98" t="s">
        <v>518</v>
      </c>
      <c r="E18" s="99"/>
      <c r="F18" s="100"/>
      <c r="G18" s="100"/>
      <c r="H18" s="99"/>
    </row>
    <row r="19" spans="2:8" s="94" customFormat="1" ht="23.45" hidden="1" customHeight="1">
      <c r="B19" s="102" t="s">
        <v>520</v>
      </c>
      <c r="C19" s="97" t="s">
        <v>514</v>
      </c>
      <c r="D19" s="98" t="s">
        <v>518</v>
      </c>
      <c r="E19" s="99"/>
      <c r="F19" s="100"/>
      <c r="G19" s="100"/>
      <c r="H19" s="99"/>
    </row>
    <row r="20" spans="2:8" s="94" customFormat="1" ht="23.45" hidden="1" customHeight="1">
      <c r="B20" s="102" t="s">
        <v>520</v>
      </c>
      <c r="C20" s="101" t="s">
        <v>515</v>
      </c>
      <c r="D20" s="98" t="s">
        <v>518</v>
      </c>
      <c r="E20" s="103"/>
      <c r="F20" s="100"/>
      <c r="G20" s="100"/>
      <c r="H20" s="99"/>
    </row>
    <row r="21" spans="2:8" s="94" customFormat="1" ht="23.45" customHeight="1">
      <c r="B21" s="107" t="s">
        <v>524</v>
      </c>
      <c r="C21" s="108" t="s">
        <v>525</v>
      </c>
      <c r="D21" s="98" t="s">
        <v>526</v>
      </c>
      <c r="E21" s="99"/>
      <c r="F21" s="104">
        <v>39</v>
      </c>
      <c r="G21" s="104">
        <v>39</v>
      </c>
      <c r="H21" s="99"/>
    </row>
    <row r="22" spans="2:8" s="94" customFormat="1" ht="23.45" customHeight="1">
      <c r="B22" s="107" t="s">
        <v>524</v>
      </c>
      <c r="C22" s="108" t="s">
        <v>527</v>
      </c>
      <c r="D22" s="98" t="s">
        <v>526</v>
      </c>
      <c r="E22" s="99"/>
      <c r="F22" s="104">
        <v>1</v>
      </c>
      <c r="G22" s="104">
        <v>1</v>
      </c>
      <c r="H22" s="99"/>
    </row>
    <row r="23" spans="2:8" s="94" customFormat="1" ht="23.45" customHeight="1">
      <c r="B23" s="109" t="s">
        <v>528</v>
      </c>
      <c r="C23" s="110" t="s">
        <v>529</v>
      </c>
      <c r="D23" s="98" t="s">
        <v>526</v>
      </c>
      <c r="E23" s="99"/>
      <c r="F23" s="104">
        <v>40</v>
      </c>
      <c r="G23" s="104">
        <v>40</v>
      </c>
      <c r="H23" s="99"/>
    </row>
    <row r="24" spans="2:8" s="94" customFormat="1" ht="23.45" hidden="1" customHeight="1">
      <c r="B24" s="106" t="s">
        <v>530</v>
      </c>
      <c r="C24" s="110" t="s">
        <v>516</v>
      </c>
      <c r="D24" s="98" t="s">
        <v>526</v>
      </c>
      <c r="E24" s="99"/>
      <c r="F24" s="104"/>
      <c r="G24" s="104"/>
      <c r="H24" s="99"/>
    </row>
    <row r="25" spans="2:8" s="105" customFormat="1" ht="23.45" customHeight="1">
      <c r="B25" s="111" t="s">
        <v>531</v>
      </c>
      <c r="C25" s="112" t="s">
        <v>532</v>
      </c>
      <c r="D25" s="98" t="s">
        <v>518</v>
      </c>
      <c r="E25" s="113"/>
      <c r="F25" s="100">
        <v>1</v>
      </c>
      <c r="G25" s="100">
        <v>1</v>
      </c>
      <c r="H25" s="99"/>
    </row>
    <row r="26" spans="2:8" s="94" customFormat="1" ht="23.45" hidden="1" customHeight="1">
      <c r="B26" s="96" t="s">
        <v>533</v>
      </c>
      <c r="C26" s="112" t="s">
        <v>512</v>
      </c>
      <c r="D26" s="98" t="s">
        <v>513</v>
      </c>
      <c r="E26" s="99"/>
      <c r="F26" s="104"/>
      <c r="G26" s="104"/>
      <c r="H26" s="99"/>
    </row>
    <row r="27" spans="2:8" s="94" customFormat="1" ht="23.45" hidden="1" customHeight="1">
      <c r="B27" s="96" t="s">
        <v>533</v>
      </c>
      <c r="C27" s="97" t="s">
        <v>514</v>
      </c>
      <c r="D27" s="98" t="s">
        <v>513</v>
      </c>
      <c r="E27" s="99"/>
      <c r="F27" s="100"/>
      <c r="G27" s="100"/>
      <c r="H27" s="99"/>
    </row>
    <row r="28" spans="2:8" s="105" customFormat="1" ht="23.45" hidden="1" customHeight="1">
      <c r="B28" s="96" t="s">
        <v>533</v>
      </c>
      <c r="C28" s="101" t="s">
        <v>515</v>
      </c>
      <c r="D28" s="98" t="s">
        <v>513</v>
      </c>
      <c r="E28" s="99"/>
      <c r="F28" s="100"/>
      <c r="G28" s="100"/>
      <c r="H28" s="114"/>
    </row>
    <row r="29" spans="2:8" s="105" customFormat="1" ht="23.45" hidden="1" customHeight="1">
      <c r="B29" s="96" t="s">
        <v>533</v>
      </c>
      <c r="C29" s="101" t="s">
        <v>516</v>
      </c>
      <c r="D29" s="98" t="s">
        <v>513</v>
      </c>
      <c r="E29" s="103"/>
      <c r="F29" s="100"/>
      <c r="G29" s="100"/>
      <c r="H29" s="114"/>
    </row>
    <row r="30" spans="2:8" s="94" customFormat="1" ht="23.45" customHeight="1">
      <c r="B30" s="107" t="s">
        <v>534</v>
      </c>
      <c r="C30" s="108" t="s">
        <v>525</v>
      </c>
      <c r="D30" s="98" t="s">
        <v>526</v>
      </c>
      <c r="E30" s="99"/>
      <c r="F30" s="104">
        <v>58</v>
      </c>
      <c r="G30" s="104">
        <v>58</v>
      </c>
      <c r="H30" s="99"/>
    </row>
    <row r="31" spans="2:8" s="94" customFormat="1" ht="23.45" customHeight="1">
      <c r="B31" s="172" t="s">
        <v>535</v>
      </c>
      <c r="C31" s="173"/>
      <c r="D31" s="95"/>
      <c r="E31" s="95"/>
      <c r="F31" s="95"/>
      <c r="G31" s="95"/>
      <c r="H31" s="95"/>
    </row>
    <row r="32" spans="2:8" s="94" customFormat="1" ht="23.45" customHeight="1">
      <c r="B32" s="96" t="s">
        <v>511</v>
      </c>
      <c r="C32" s="97" t="s">
        <v>512</v>
      </c>
      <c r="D32" s="98" t="s">
        <v>513</v>
      </c>
      <c r="E32" s="99"/>
      <c r="F32" s="100" t="s">
        <v>536</v>
      </c>
      <c r="G32" s="100">
        <f>(1)*7+(2)*1</f>
        <v>9</v>
      </c>
      <c r="H32" s="99"/>
    </row>
    <row r="33" spans="2:8" s="94" customFormat="1" ht="23.45" customHeight="1">
      <c r="B33" s="96" t="s">
        <v>511</v>
      </c>
      <c r="C33" s="97" t="s">
        <v>514</v>
      </c>
      <c r="D33" s="98" t="s">
        <v>513</v>
      </c>
      <c r="E33" s="99"/>
      <c r="F33" s="100" t="s">
        <v>537</v>
      </c>
      <c r="G33" s="100">
        <f>(3.5)*5+(4+1+2+12)+(4)*2+(3)*2+(6.5)*1+(4.5)*4+(14)*1</f>
        <v>89</v>
      </c>
      <c r="H33" s="99"/>
    </row>
    <row r="34" spans="2:8" s="94" customFormat="1" ht="23.45" customHeight="1">
      <c r="B34" s="96" t="s">
        <v>511</v>
      </c>
      <c r="C34" s="101" t="s">
        <v>515</v>
      </c>
      <c r="D34" s="98" t="s">
        <v>513</v>
      </c>
      <c r="E34" s="99"/>
      <c r="F34" s="100" t="s">
        <v>538</v>
      </c>
      <c r="G34" s="100">
        <f>(2)*4+3+(3)*3+(6)*1+(2.5)*6+(1)*2</f>
        <v>43</v>
      </c>
      <c r="H34" s="99"/>
    </row>
    <row r="35" spans="2:8" s="94" customFormat="1" ht="23.45" customHeight="1">
      <c r="B35" s="96" t="s">
        <v>511</v>
      </c>
      <c r="C35" s="101" t="s">
        <v>516</v>
      </c>
      <c r="D35" s="98" t="s">
        <v>513</v>
      </c>
      <c r="E35" s="99"/>
      <c r="F35" s="100" t="s">
        <v>539</v>
      </c>
      <c r="G35" s="100">
        <f>(4.5)*6+12+(5.5)*2+(5)*3+(3.5)*3+(4)*2+(9)*1+(6)*1</f>
        <v>98.5</v>
      </c>
      <c r="H35" s="99"/>
    </row>
    <row r="36" spans="2:8" s="105" customFormat="1" ht="23.45" customHeight="1">
      <c r="B36" s="102" t="s">
        <v>517</v>
      </c>
      <c r="C36" s="97" t="s">
        <v>512</v>
      </c>
      <c r="D36" s="98" t="s">
        <v>518</v>
      </c>
      <c r="E36" s="103"/>
      <c r="F36" s="104">
        <v>9</v>
      </c>
      <c r="G36" s="104">
        <v>9</v>
      </c>
      <c r="H36" s="99"/>
    </row>
    <row r="37" spans="2:8" s="105" customFormat="1" ht="23.45" customHeight="1">
      <c r="B37" s="102" t="s">
        <v>517</v>
      </c>
      <c r="C37" s="97" t="s">
        <v>514</v>
      </c>
      <c r="D37" s="98" t="s">
        <v>518</v>
      </c>
      <c r="E37" s="103"/>
      <c r="F37" s="104">
        <v>4</v>
      </c>
      <c r="G37" s="104">
        <v>4</v>
      </c>
      <c r="H37" s="99"/>
    </row>
    <row r="38" spans="2:8" s="105" customFormat="1" ht="23.45" customHeight="1">
      <c r="B38" s="102" t="s">
        <v>517</v>
      </c>
      <c r="C38" s="101" t="s">
        <v>515</v>
      </c>
      <c r="D38" s="98" t="s">
        <v>518</v>
      </c>
      <c r="E38" s="103"/>
      <c r="F38" s="104">
        <v>1</v>
      </c>
      <c r="G38" s="104">
        <v>1</v>
      </c>
      <c r="H38" s="99"/>
    </row>
    <row r="39" spans="2:8" s="105" customFormat="1" ht="23.45" customHeight="1">
      <c r="B39" s="102" t="s">
        <v>517</v>
      </c>
      <c r="C39" s="101" t="s">
        <v>516</v>
      </c>
      <c r="D39" s="98" t="s">
        <v>518</v>
      </c>
      <c r="E39" s="103"/>
      <c r="F39" s="104" t="s">
        <v>540</v>
      </c>
      <c r="G39" s="104">
        <f>2+2</f>
        <v>4</v>
      </c>
      <c r="H39" s="99"/>
    </row>
    <row r="40" spans="2:8" s="94" customFormat="1" ht="23.45" customHeight="1">
      <c r="B40" s="106" t="s">
        <v>519</v>
      </c>
      <c r="C40" s="97" t="s">
        <v>512</v>
      </c>
      <c r="D40" s="98" t="s">
        <v>518</v>
      </c>
      <c r="E40" s="99"/>
      <c r="F40" s="100" t="s">
        <v>541</v>
      </c>
      <c r="G40" s="100">
        <f>(1)*7+(2)*1</f>
        <v>9</v>
      </c>
      <c r="H40" s="99"/>
    </row>
    <row r="41" spans="2:8" s="94" customFormat="1" ht="23.45" customHeight="1">
      <c r="B41" s="106" t="s">
        <v>519</v>
      </c>
      <c r="C41" s="97" t="s">
        <v>514</v>
      </c>
      <c r="D41" s="98" t="s">
        <v>518</v>
      </c>
      <c r="E41" s="99"/>
      <c r="F41" s="100" t="s">
        <v>542</v>
      </c>
      <c r="G41" s="100">
        <f>1+(2)*15</f>
        <v>31</v>
      </c>
      <c r="H41" s="99"/>
    </row>
    <row r="42" spans="2:8" s="94" customFormat="1" ht="23.45" customHeight="1">
      <c r="B42" s="106" t="s">
        <v>519</v>
      </c>
      <c r="C42" s="101" t="s">
        <v>515</v>
      </c>
      <c r="D42" s="98" t="s">
        <v>518</v>
      </c>
      <c r="E42" s="99"/>
      <c r="F42" s="100" t="s">
        <v>543</v>
      </c>
      <c r="G42" s="100">
        <f>(2)*1+(1)*14</f>
        <v>16</v>
      </c>
      <c r="H42" s="99"/>
    </row>
    <row r="43" spans="2:8" s="94" customFormat="1" ht="23.45" customHeight="1">
      <c r="B43" s="106" t="s">
        <v>519</v>
      </c>
      <c r="C43" s="101" t="s">
        <v>516</v>
      </c>
      <c r="D43" s="98" t="s">
        <v>518</v>
      </c>
      <c r="E43" s="99"/>
      <c r="F43" s="100" t="s">
        <v>544</v>
      </c>
      <c r="G43" s="100">
        <f>(4)*1+(2)*16</f>
        <v>36</v>
      </c>
      <c r="H43" s="99"/>
    </row>
    <row r="44" spans="2:8" s="94" customFormat="1" ht="23.45" customHeight="1">
      <c r="B44" s="102" t="s">
        <v>520</v>
      </c>
      <c r="C44" s="97" t="s">
        <v>522</v>
      </c>
      <c r="D44" s="98" t="s">
        <v>518</v>
      </c>
      <c r="E44" s="103"/>
      <c r="F44" s="100">
        <v>8</v>
      </c>
      <c r="G44" s="100">
        <v>8</v>
      </c>
      <c r="H44" s="99"/>
    </row>
    <row r="45" spans="2:8" s="94" customFormat="1" ht="23.45" customHeight="1">
      <c r="B45" s="102" t="s">
        <v>520</v>
      </c>
      <c r="C45" s="97" t="s">
        <v>523</v>
      </c>
      <c r="D45" s="98" t="s">
        <v>518</v>
      </c>
      <c r="E45" s="103"/>
      <c r="F45" s="100">
        <v>9</v>
      </c>
      <c r="G45" s="100">
        <v>9</v>
      </c>
      <c r="H45" s="99"/>
    </row>
    <row r="46" spans="2:8" s="94" customFormat="1" ht="23.45" customHeight="1">
      <c r="B46" s="102" t="s">
        <v>520</v>
      </c>
      <c r="C46" s="97" t="s">
        <v>512</v>
      </c>
      <c r="D46" s="98" t="s">
        <v>518</v>
      </c>
      <c r="E46" s="99"/>
      <c r="F46" s="100" t="s">
        <v>545</v>
      </c>
      <c r="G46" s="100">
        <f>((1)*7+(2)*1)*2</f>
        <v>18</v>
      </c>
      <c r="H46" s="99"/>
    </row>
    <row r="47" spans="2:8" s="94" customFormat="1" ht="23.45" customHeight="1">
      <c r="B47" s="102" t="s">
        <v>520</v>
      </c>
      <c r="C47" s="97" t="s">
        <v>514</v>
      </c>
      <c r="D47" s="98" t="s">
        <v>518</v>
      </c>
      <c r="E47" s="99"/>
      <c r="F47" s="100" t="s">
        <v>546</v>
      </c>
      <c r="G47" s="100">
        <f>1+(2)*15*2</f>
        <v>61</v>
      </c>
      <c r="H47" s="99"/>
    </row>
    <row r="48" spans="2:8" s="94" customFormat="1" ht="23.45" customHeight="1">
      <c r="B48" s="102" t="s">
        <v>520</v>
      </c>
      <c r="C48" s="101" t="s">
        <v>515</v>
      </c>
      <c r="D48" s="98" t="s">
        <v>518</v>
      </c>
      <c r="E48" s="103"/>
      <c r="F48" s="100" t="s">
        <v>547</v>
      </c>
      <c r="G48" s="100">
        <f>((2)*1+(1)*14)*2</f>
        <v>32</v>
      </c>
      <c r="H48" s="99"/>
    </row>
    <row r="49" spans="2:8" s="94" customFormat="1" ht="23.45" customHeight="1">
      <c r="B49" s="107" t="s">
        <v>524</v>
      </c>
      <c r="C49" s="108" t="s">
        <v>525</v>
      </c>
      <c r="D49" s="98" t="s">
        <v>526</v>
      </c>
      <c r="E49" s="99"/>
      <c r="F49" s="104">
        <v>88</v>
      </c>
      <c r="G49" s="104">
        <v>88</v>
      </c>
      <c r="H49" s="99"/>
    </row>
    <row r="50" spans="2:8" s="94" customFormat="1" ht="23.45" customHeight="1">
      <c r="B50" s="107" t="s">
        <v>524</v>
      </c>
      <c r="C50" s="108" t="s">
        <v>527</v>
      </c>
      <c r="D50" s="98" t="s">
        <v>526</v>
      </c>
      <c r="E50" s="99"/>
      <c r="F50" s="104">
        <v>3</v>
      </c>
      <c r="G50" s="104">
        <v>3</v>
      </c>
      <c r="H50" s="99"/>
    </row>
    <row r="51" spans="2:8" s="94" customFormat="1" ht="23.45" customHeight="1">
      <c r="B51" s="109" t="s">
        <v>528</v>
      </c>
      <c r="C51" s="110" t="s">
        <v>529</v>
      </c>
      <c r="D51" s="98" t="s">
        <v>526</v>
      </c>
      <c r="E51" s="99"/>
      <c r="F51" s="104" t="s">
        <v>548</v>
      </c>
      <c r="G51" s="104">
        <f>88+3</f>
        <v>91</v>
      </c>
      <c r="H51" s="99"/>
    </row>
    <row r="52" spans="2:8" s="94" customFormat="1" ht="23.45" customHeight="1">
      <c r="B52" s="106" t="s">
        <v>530</v>
      </c>
      <c r="C52" s="110" t="s">
        <v>516</v>
      </c>
      <c r="D52" s="98" t="s">
        <v>526</v>
      </c>
      <c r="E52" s="99"/>
      <c r="F52" s="104">
        <v>17</v>
      </c>
      <c r="G52" s="104">
        <v>17</v>
      </c>
      <c r="H52" s="99"/>
    </row>
    <row r="53" spans="2:8" s="105" customFormat="1" ht="23.45" customHeight="1">
      <c r="B53" s="111" t="s">
        <v>531</v>
      </c>
      <c r="C53" s="112" t="s">
        <v>532</v>
      </c>
      <c r="D53" s="98" t="s">
        <v>518</v>
      </c>
      <c r="E53" s="113"/>
      <c r="F53" s="100">
        <v>1</v>
      </c>
      <c r="G53" s="100">
        <v>1</v>
      </c>
      <c r="H53" s="99"/>
    </row>
    <row r="54" spans="2:8" s="94" customFormat="1" ht="23.45" customHeight="1">
      <c r="B54" s="96" t="s">
        <v>533</v>
      </c>
      <c r="C54" s="112" t="s">
        <v>512</v>
      </c>
      <c r="D54" s="98" t="s">
        <v>513</v>
      </c>
      <c r="E54" s="99"/>
      <c r="F54" s="104" t="s">
        <v>549</v>
      </c>
      <c r="G54" s="104">
        <f>(1)*7+(2)*4</f>
        <v>15</v>
      </c>
      <c r="H54" s="99"/>
    </row>
    <row r="55" spans="2:8" s="94" customFormat="1" ht="23.45" customHeight="1">
      <c r="B55" s="96" t="s">
        <v>533</v>
      </c>
      <c r="C55" s="97" t="s">
        <v>514</v>
      </c>
      <c r="D55" s="98" t="s">
        <v>513</v>
      </c>
      <c r="E55" s="99"/>
      <c r="F55" s="100" t="s">
        <v>550</v>
      </c>
      <c r="G55" s="100">
        <f>(4)*5+(4.5)*7+(4)*4</f>
        <v>67.5</v>
      </c>
      <c r="H55" s="99"/>
    </row>
    <row r="56" spans="2:8" s="105" customFormat="1" ht="23.45" customHeight="1">
      <c r="B56" s="96" t="s">
        <v>533</v>
      </c>
      <c r="C56" s="101" t="s">
        <v>515</v>
      </c>
      <c r="D56" s="98" t="s">
        <v>513</v>
      </c>
      <c r="E56" s="99"/>
      <c r="F56" s="100" t="s">
        <v>551</v>
      </c>
      <c r="G56" s="100">
        <f>(2.5)*12+(1.5)*4</f>
        <v>36</v>
      </c>
      <c r="H56" s="114"/>
    </row>
    <row r="57" spans="2:8" s="105" customFormat="1" ht="23.45" customHeight="1">
      <c r="B57" s="96" t="s">
        <v>533</v>
      </c>
      <c r="C57" s="101" t="s">
        <v>516</v>
      </c>
      <c r="D57" s="98" t="s">
        <v>513</v>
      </c>
      <c r="E57" s="103"/>
      <c r="F57" s="100" t="s">
        <v>552</v>
      </c>
      <c r="G57" s="100">
        <f>(5.5)*5+(5)*4+(4.5)*5+(3.5)*4</f>
        <v>84</v>
      </c>
      <c r="H57" s="114"/>
    </row>
    <row r="58" spans="2:8" s="94" customFormat="1" ht="23.45" customHeight="1">
      <c r="B58" s="107" t="s">
        <v>534</v>
      </c>
      <c r="C58" s="108" t="s">
        <v>525</v>
      </c>
      <c r="D58" s="98" t="s">
        <v>526</v>
      </c>
      <c r="E58" s="99"/>
      <c r="F58" s="104">
        <v>96</v>
      </c>
      <c r="G58" s="104">
        <v>96</v>
      </c>
      <c r="H58" s="99"/>
    </row>
    <row r="59" spans="2:8" s="94" customFormat="1" ht="23.45" customHeight="1">
      <c r="B59" s="172" t="s">
        <v>553</v>
      </c>
      <c r="C59" s="173"/>
      <c r="D59" s="95"/>
      <c r="E59" s="95"/>
      <c r="F59" s="95"/>
      <c r="G59" s="95"/>
      <c r="H59" s="95"/>
    </row>
    <row r="60" spans="2:8" s="94" customFormat="1" ht="23.45" customHeight="1">
      <c r="B60" s="96" t="s">
        <v>511</v>
      </c>
      <c r="C60" s="97" t="s">
        <v>521</v>
      </c>
      <c r="D60" s="98" t="s">
        <v>513</v>
      </c>
      <c r="E60" s="99"/>
      <c r="F60" s="100" t="s">
        <v>554</v>
      </c>
      <c r="G60" s="100">
        <f>(2+3.5+9.5+11)</f>
        <v>26</v>
      </c>
      <c r="H60" s="99"/>
    </row>
    <row r="61" spans="2:8" s="94" customFormat="1" ht="23.45" customHeight="1">
      <c r="B61" s="96" t="s">
        <v>511</v>
      </c>
      <c r="C61" s="97" t="s">
        <v>523</v>
      </c>
      <c r="D61" s="98" t="s">
        <v>513</v>
      </c>
      <c r="E61" s="99"/>
      <c r="F61" s="100" t="s">
        <v>555</v>
      </c>
      <c r="G61" s="100">
        <f>(13+1)</f>
        <v>14</v>
      </c>
      <c r="H61" s="99"/>
    </row>
    <row r="62" spans="2:8" s="94" customFormat="1" ht="23.45" customHeight="1">
      <c r="B62" s="96" t="s">
        <v>511</v>
      </c>
      <c r="C62" s="97" t="s">
        <v>512</v>
      </c>
      <c r="D62" s="98" t="s">
        <v>513</v>
      </c>
      <c r="E62" s="99"/>
      <c r="F62" s="100" t="s">
        <v>556</v>
      </c>
      <c r="G62" s="100">
        <f>(4+8+3)</f>
        <v>15</v>
      </c>
      <c r="H62" s="99"/>
    </row>
    <row r="63" spans="2:8" s="94" customFormat="1" ht="23.45" customHeight="1">
      <c r="B63" s="96" t="s">
        <v>511</v>
      </c>
      <c r="C63" s="97" t="s">
        <v>514</v>
      </c>
      <c r="D63" s="98" t="s">
        <v>513</v>
      </c>
      <c r="E63" s="99"/>
      <c r="F63" s="100" t="s">
        <v>557</v>
      </c>
      <c r="G63" s="100">
        <f>(2)*1</f>
        <v>2</v>
      </c>
      <c r="H63" s="99"/>
    </row>
    <row r="64" spans="2:8" s="94" customFormat="1" ht="23.45" customHeight="1">
      <c r="B64" s="96" t="s">
        <v>511</v>
      </c>
      <c r="C64" s="101" t="s">
        <v>515</v>
      </c>
      <c r="D64" s="98" t="s">
        <v>513</v>
      </c>
      <c r="E64" s="99"/>
      <c r="F64" s="100" t="s">
        <v>558</v>
      </c>
      <c r="G64" s="100">
        <f>(2.5)*1+(2)*1+(1.5)*3</f>
        <v>9</v>
      </c>
      <c r="H64" s="99"/>
    </row>
    <row r="65" spans="2:8" s="94" customFormat="1" ht="23.45" customHeight="1">
      <c r="B65" s="96" t="s">
        <v>511</v>
      </c>
      <c r="C65" s="101" t="s">
        <v>516</v>
      </c>
      <c r="D65" s="98" t="s">
        <v>513</v>
      </c>
      <c r="E65" s="99"/>
      <c r="F65" s="100" t="s">
        <v>559</v>
      </c>
      <c r="G65" s="100">
        <f>(8)*1+(9.5)*3+(6.5)*3+(9)*1+(3.5)*1+(5.5)*5+(5)*2+(4.5)*2</f>
        <v>115</v>
      </c>
      <c r="H65" s="99"/>
    </row>
    <row r="66" spans="2:8" s="94" customFormat="1" ht="23.45" customHeight="1">
      <c r="B66" s="102" t="s">
        <v>517</v>
      </c>
      <c r="C66" s="97" t="s">
        <v>521</v>
      </c>
      <c r="D66" s="98" t="s">
        <v>513</v>
      </c>
      <c r="E66" s="99"/>
      <c r="F66" s="100">
        <v>3</v>
      </c>
      <c r="G66" s="100">
        <v>3</v>
      </c>
      <c r="H66" s="99"/>
    </row>
    <row r="67" spans="2:8" s="105" customFormat="1" ht="23.45" customHeight="1">
      <c r="B67" s="102" t="s">
        <v>517</v>
      </c>
      <c r="C67" s="97" t="s">
        <v>512</v>
      </c>
      <c r="D67" s="98" t="s">
        <v>518</v>
      </c>
      <c r="E67" s="103"/>
      <c r="F67" s="104">
        <v>3</v>
      </c>
      <c r="G67" s="104">
        <v>3</v>
      </c>
      <c r="H67" s="99"/>
    </row>
    <row r="68" spans="2:8" s="105" customFormat="1" ht="23.45" customHeight="1">
      <c r="B68" s="102" t="s">
        <v>517</v>
      </c>
      <c r="C68" s="101" t="s">
        <v>516</v>
      </c>
      <c r="D68" s="98" t="s">
        <v>518</v>
      </c>
      <c r="E68" s="103"/>
      <c r="F68" s="104">
        <v>1</v>
      </c>
      <c r="G68" s="104">
        <v>1</v>
      </c>
      <c r="H68" s="99"/>
    </row>
    <row r="69" spans="2:8" s="94" customFormat="1" ht="23.45" customHeight="1">
      <c r="B69" s="106" t="s">
        <v>519</v>
      </c>
      <c r="C69" s="97" t="s">
        <v>560</v>
      </c>
      <c r="D69" s="98" t="s">
        <v>518</v>
      </c>
      <c r="E69" s="99"/>
      <c r="F69" s="100">
        <v>1</v>
      </c>
      <c r="G69" s="100">
        <v>1</v>
      </c>
      <c r="H69" s="99"/>
    </row>
    <row r="70" spans="2:8" s="94" customFormat="1" ht="23.45" customHeight="1">
      <c r="B70" s="106" t="s">
        <v>519</v>
      </c>
      <c r="C70" s="97" t="s">
        <v>521</v>
      </c>
      <c r="D70" s="98" t="s">
        <v>518</v>
      </c>
      <c r="E70" s="99"/>
      <c r="F70" s="100" t="s">
        <v>561</v>
      </c>
      <c r="G70" s="100">
        <f>1+6</f>
        <v>7</v>
      </c>
      <c r="H70" s="99"/>
    </row>
    <row r="71" spans="2:8" s="94" customFormat="1" ht="23.45" customHeight="1">
      <c r="B71" s="106" t="s">
        <v>519</v>
      </c>
      <c r="C71" s="97" t="s">
        <v>523</v>
      </c>
      <c r="D71" s="98" t="s">
        <v>518</v>
      </c>
      <c r="E71" s="99"/>
      <c r="F71" s="100">
        <v>6</v>
      </c>
      <c r="G71" s="100">
        <v>6</v>
      </c>
      <c r="H71" s="99"/>
    </row>
    <row r="72" spans="2:8" s="94" customFormat="1" ht="23.45" customHeight="1">
      <c r="B72" s="106" t="s">
        <v>519</v>
      </c>
      <c r="C72" s="97" t="s">
        <v>514</v>
      </c>
      <c r="D72" s="98" t="s">
        <v>518</v>
      </c>
      <c r="E72" s="99"/>
      <c r="F72" s="100" t="s">
        <v>562</v>
      </c>
      <c r="G72" s="100">
        <f>1+(1)*1</f>
        <v>2</v>
      </c>
      <c r="H72" s="99"/>
    </row>
    <row r="73" spans="2:8" s="94" customFormat="1" ht="23.45" customHeight="1">
      <c r="B73" s="106" t="s">
        <v>519</v>
      </c>
      <c r="C73" s="101" t="s">
        <v>515</v>
      </c>
      <c r="D73" s="98" t="s">
        <v>518</v>
      </c>
      <c r="E73" s="99"/>
      <c r="F73" s="100" t="s">
        <v>563</v>
      </c>
      <c r="G73" s="100">
        <f>4+(1)*5</f>
        <v>9</v>
      </c>
      <c r="H73" s="99"/>
    </row>
    <row r="74" spans="2:8" s="94" customFormat="1" ht="23.45" customHeight="1">
      <c r="B74" s="106" t="s">
        <v>519</v>
      </c>
      <c r="C74" s="101" t="s">
        <v>516</v>
      </c>
      <c r="D74" s="98" t="s">
        <v>518</v>
      </c>
      <c r="E74" s="99"/>
      <c r="F74" s="100" t="s">
        <v>564</v>
      </c>
      <c r="G74" s="100">
        <f>7+(3)*2+(4)*10</f>
        <v>53</v>
      </c>
      <c r="H74" s="99"/>
    </row>
    <row r="75" spans="2:8" s="94" customFormat="1" ht="23.45" customHeight="1">
      <c r="B75" s="102" t="s">
        <v>520</v>
      </c>
      <c r="C75" s="97" t="s">
        <v>560</v>
      </c>
      <c r="D75" s="98" t="s">
        <v>518</v>
      </c>
      <c r="E75" s="103"/>
      <c r="F75" s="100">
        <v>1</v>
      </c>
      <c r="G75" s="100">
        <v>1</v>
      </c>
      <c r="H75" s="99"/>
    </row>
    <row r="76" spans="2:8" s="94" customFormat="1" ht="23.45" customHeight="1">
      <c r="B76" s="102" t="s">
        <v>520</v>
      </c>
      <c r="C76" s="97" t="s">
        <v>521</v>
      </c>
      <c r="D76" s="98" t="s">
        <v>518</v>
      </c>
      <c r="E76" s="103"/>
      <c r="F76" s="100" t="s">
        <v>561</v>
      </c>
      <c r="G76" s="100">
        <f>1+6</f>
        <v>7</v>
      </c>
      <c r="H76" s="99"/>
    </row>
    <row r="77" spans="2:8" s="94" customFormat="1" ht="23.45" customHeight="1">
      <c r="B77" s="102" t="s">
        <v>520</v>
      </c>
      <c r="C77" s="97" t="s">
        <v>523</v>
      </c>
      <c r="D77" s="98" t="s">
        <v>518</v>
      </c>
      <c r="E77" s="103"/>
      <c r="F77" s="100">
        <v>6</v>
      </c>
      <c r="G77" s="100">
        <v>6</v>
      </c>
      <c r="H77" s="99"/>
    </row>
    <row r="78" spans="2:8" s="94" customFormat="1" ht="23.45" customHeight="1">
      <c r="B78" s="102" t="s">
        <v>520</v>
      </c>
      <c r="C78" s="97" t="s">
        <v>512</v>
      </c>
      <c r="D78" s="98" t="s">
        <v>518</v>
      </c>
      <c r="E78" s="99"/>
      <c r="F78" s="100">
        <v>1</v>
      </c>
      <c r="G78" s="100">
        <v>1</v>
      </c>
      <c r="H78" s="99"/>
    </row>
    <row r="79" spans="2:8" s="94" customFormat="1" ht="23.45" customHeight="1">
      <c r="B79" s="102" t="s">
        <v>520</v>
      </c>
      <c r="C79" s="97" t="s">
        <v>514</v>
      </c>
      <c r="D79" s="98" t="s">
        <v>518</v>
      </c>
      <c r="E79" s="99"/>
      <c r="F79" s="100" t="s">
        <v>565</v>
      </c>
      <c r="G79" s="100">
        <f>1+(1)*1*2</f>
        <v>3</v>
      </c>
      <c r="H79" s="99"/>
    </row>
    <row r="80" spans="2:8" s="94" customFormat="1" ht="23.45" customHeight="1">
      <c r="B80" s="102" t="s">
        <v>520</v>
      </c>
      <c r="C80" s="101" t="s">
        <v>515</v>
      </c>
      <c r="D80" s="98" t="s">
        <v>518</v>
      </c>
      <c r="E80" s="103"/>
      <c r="F80" s="100" t="s">
        <v>566</v>
      </c>
      <c r="G80" s="100">
        <f>4+(1)*5*2</f>
        <v>14</v>
      </c>
      <c r="H80" s="99"/>
    </row>
    <row r="81" spans="2:8" s="105" customFormat="1" ht="23.25" customHeight="1">
      <c r="B81" s="115" t="s">
        <v>567</v>
      </c>
      <c r="C81" s="110" t="s">
        <v>568</v>
      </c>
      <c r="D81" s="98" t="s">
        <v>526</v>
      </c>
      <c r="E81" s="103"/>
      <c r="F81" s="102">
        <v>1</v>
      </c>
      <c r="G81" s="102">
        <v>1</v>
      </c>
      <c r="H81" s="114"/>
    </row>
    <row r="82" spans="2:8" s="94" customFormat="1" ht="23.45" customHeight="1">
      <c r="B82" s="107" t="s">
        <v>524</v>
      </c>
      <c r="C82" s="108" t="s">
        <v>525</v>
      </c>
      <c r="D82" s="98" t="s">
        <v>526</v>
      </c>
      <c r="E82" s="99"/>
      <c r="F82" s="104">
        <v>54</v>
      </c>
      <c r="G82" s="104">
        <v>54</v>
      </c>
      <c r="H82" s="99"/>
    </row>
    <row r="83" spans="2:8" s="94" customFormat="1" ht="23.45" customHeight="1">
      <c r="B83" s="107" t="s">
        <v>524</v>
      </c>
      <c r="C83" s="108" t="s">
        <v>527</v>
      </c>
      <c r="D83" s="98" t="s">
        <v>526</v>
      </c>
      <c r="E83" s="99"/>
      <c r="F83" s="104">
        <v>2</v>
      </c>
      <c r="G83" s="104">
        <v>2</v>
      </c>
      <c r="H83" s="99"/>
    </row>
    <row r="84" spans="2:8" s="94" customFormat="1" ht="23.45" customHeight="1">
      <c r="B84" s="109" t="s">
        <v>528</v>
      </c>
      <c r="C84" s="110" t="s">
        <v>529</v>
      </c>
      <c r="D84" s="98" t="s">
        <v>526</v>
      </c>
      <c r="E84" s="99"/>
      <c r="F84" s="104">
        <v>56</v>
      </c>
      <c r="G84" s="104">
        <v>56</v>
      </c>
      <c r="H84" s="99"/>
    </row>
    <row r="85" spans="2:8" s="94" customFormat="1" ht="23.45" customHeight="1">
      <c r="B85" s="106" t="s">
        <v>530</v>
      </c>
      <c r="C85" s="110" t="s">
        <v>516</v>
      </c>
      <c r="D85" s="98" t="s">
        <v>526</v>
      </c>
      <c r="E85" s="99"/>
      <c r="F85" s="104" t="s">
        <v>569</v>
      </c>
      <c r="G85" s="104">
        <f>12*2</f>
        <v>24</v>
      </c>
      <c r="H85" s="99"/>
    </row>
    <row r="86" spans="2:8" s="105" customFormat="1" ht="23.45" customHeight="1">
      <c r="B86" s="106" t="s">
        <v>570</v>
      </c>
      <c r="C86" s="110" t="s">
        <v>523</v>
      </c>
      <c r="D86" s="98" t="s">
        <v>526</v>
      </c>
      <c r="E86" s="113"/>
      <c r="F86" s="102">
        <v>1</v>
      </c>
      <c r="G86" s="102">
        <v>1</v>
      </c>
      <c r="H86" s="116"/>
    </row>
    <row r="87" spans="2:8" s="94" customFormat="1" ht="23.45" customHeight="1">
      <c r="B87" s="106" t="s">
        <v>571</v>
      </c>
      <c r="C87" s="110" t="s">
        <v>514</v>
      </c>
      <c r="D87" s="98" t="s">
        <v>526</v>
      </c>
      <c r="E87" s="99"/>
      <c r="F87" s="104">
        <v>1</v>
      </c>
      <c r="G87" s="104">
        <v>1</v>
      </c>
      <c r="H87" s="99"/>
    </row>
    <row r="88" spans="2:8" s="105" customFormat="1" ht="23.45" customHeight="1">
      <c r="B88" s="111" t="s">
        <v>531</v>
      </c>
      <c r="C88" s="112" t="s">
        <v>532</v>
      </c>
      <c r="D88" s="98" t="s">
        <v>518</v>
      </c>
      <c r="E88" s="113"/>
      <c r="F88" s="100">
        <v>1</v>
      </c>
      <c r="G88" s="100">
        <v>1</v>
      </c>
      <c r="H88" s="99"/>
    </row>
    <row r="89" spans="2:8" s="94" customFormat="1" ht="23.45" customHeight="1">
      <c r="B89" s="96"/>
      <c r="C89" s="112"/>
      <c r="D89" s="98"/>
      <c r="E89" s="99"/>
      <c r="F89" s="104"/>
      <c r="G89" s="104"/>
      <c r="H89" s="99"/>
    </row>
    <row r="90" spans="2:8" s="94" customFormat="1" ht="23.45" customHeight="1">
      <c r="B90" s="96"/>
      <c r="C90" s="97"/>
      <c r="D90" s="98"/>
      <c r="E90" s="99"/>
      <c r="F90" s="100"/>
      <c r="G90" s="100"/>
      <c r="H90" s="99"/>
    </row>
    <row r="91" spans="2:8" s="105" customFormat="1" ht="23.45" customHeight="1">
      <c r="B91" s="96"/>
      <c r="C91" s="101"/>
      <c r="D91" s="98"/>
      <c r="E91" s="99"/>
      <c r="F91" s="100"/>
      <c r="G91" s="100"/>
      <c r="H91" s="114"/>
    </row>
    <row r="92" spans="2:8" s="94" customFormat="1" ht="23.45" customHeight="1">
      <c r="B92" s="107"/>
      <c r="C92" s="108"/>
      <c r="D92" s="98"/>
      <c r="E92" s="99"/>
      <c r="F92" s="104"/>
      <c r="G92" s="104"/>
      <c r="H92" s="99"/>
    </row>
    <row r="93" spans="2:8" s="105" customFormat="1" ht="23.45" customHeight="1">
      <c r="B93" s="106"/>
      <c r="C93" s="97"/>
      <c r="D93" s="98"/>
      <c r="E93" s="99"/>
      <c r="F93" s="104"/>
      <c r="G93" s="104"/>
      <c r="H93" s="114"/>
    </row>
    <row r="94" spans="2:8" s="105" customFormat="1" ht="23.45" customHeight="1">
      <c r="B94" s="106"/>
      <c r="C94" s="97"/>
      <c r="D94" s="98"/>
      <c r="E94" s="103"/>
      <c r="F94" s="100"/>
      <c r="G94" s="100"/>
      <c r="H94" s="114"/>
    </row>
    <row r="95" spans="2:8" s="94" customFormat="1" ht="23.45" customHeight="1">
      <c r="B95" s="96"/>
      <c r="C95" s="112"/>
      <c r="D95" s="98"/>
      <c r="E95" s="99"/>
      <c r="F95" s="104"/>
      <c r="G95" s="104"/>
      <c r="H95" s="99"/>
    </row>
    <row r="96" spans="2:8" s="94" customFormat="1" ht="23.45" customHeight="1">
      <c r="B96" s="96"/>
      <c r="C96" s="97"/>
      <c r="D96" s="98"/>
      <c r="E96" s="99"/>
      <c r="F96" s="100"/>
      <c r="G96" s="100"/>
      <c r="H96" s="99"/>
    </row>
  </sheetData>
  <mergeCells count="11">
    <mergeCell ref="E1:F1"/>
    <mergeCell ref="B3:B4"/>
    <mergeCell ref="C3:C4"/>
    <mergeCell ref="D3:D4"/>
    <mergeCell ref="E3:E4"/>
    <mergeCell ref="F3:F4"/>
    <mergeCell ref="G3:G4"/>
    <mergeCell ref="H3:H4"/>
    <mergeCell ref="B5:C5"/>
    <mergeCell ref="B31:C31"/>
    <mergeCell ref="B59:C59"/>
  </mergeCells>
  <phoneticPr fontId="1" type="noConversion"/>
  <pageMargins left="0.78740157480314965" right="0.39370078740157483" top="0.59055118110236227" bottom="0.43" header="0.39370078740157483" footer="0.26"/>
  <pageSetup paperSize="9" scale="80" orientation="landscape" horizontalDpi="4294967292" verticalDpi="300" r:id="rId1"/>
  <headerFooter alignWithMargins="0"/>
  <rowBreaks count="1" manualBreakCount="1">
    <brk id="8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O96"/>
  <sheetViews>
    <sheetView view="pageBreakPreview" zoomScaleNormal="100" zoomScaleSheetLayoutView="100" workbookViewId="0">
      <selection activeCell="F71" sqref="F71"/>
    </sheetView>
  </sheetViews>
  <sheetFormatPr defaultColWidth="9" defaultRowHeight="23.45" customHeight="1"/>
  <cols>
    <col min="1" max="1" width="1" style="89" customWidth="1"/>
    <col min="2" max="2" width="14.875" style="89" customWidth="1"/>
    <col min="3" max="3" width="19.25" style="89" customWidth="1"/>
    <col min="4" max="4" width="4.875" style="117" customWidth="1"/>
    <col min="5" max="5" width="9" style="89" customWidth="1"/>
    <col min="6" max="6" width="61.375" style="89" customWidth="1"/>
    <col min="7" max="7" width="13.875" style="89" customWidth="1"/>
    <col min="8" max="8" width="11.125" style="87" customWidth="1"/>
    <col min="9" max="256" width="9" style="89"/>
    <col min="257" max="257" width="1" style="89" customWidth="1"/>
    <col min="258" max="258" width="14.875" style="89" customWidth="1"/>
    <col min="259" max="259" width="19.25" style="89" customWidth="1"/>
    <col min="260" max="260" width="4.875" style="89" customWidth="1"/>
    <col min="261" max="261" width="9" style="89" customWidth="1"/>
    <col min="262" max="262" width="61.375" style="89" customWidth="1"/>
    <col min="263" max="263" width="13.875" style="89" customWidth="1"/>
    <col min="264" max="264" width="11.125" style="89" customWidth="1"/>
    <col min="265" max="512" width="9" style="89"/>
    <col min="513" max="513" width="1" style="89" customWidth="1"/>
    <col min="514" max="514" width="14.875" style="89" customWidth="1"/>
    <col min="515" max="515" width="19.25" style="89" customWidth="1"/>
    <col min="516" max="516" width="4.875" style="89" customWidth="1"/>
    <col min="517" max="517" width="9" style="89" customWidth="1"/>
    <col min="518" max="518" width="61.375" style="89" customWidth="1"/>
    <col min="519" max="519" width="13.875" style="89" customWidth="1"/>
    <col min="520" max="520" width="11.125" style="89" customWidth="1"/>
    <col min="521" max="768" width="9" style="89"/>
    <col min="769" max="769" width="1" style="89" customWidth="1"/>
    <col min="770" max="770" width="14.875" style="89" customWidth="1"/>
    <col min="771" max="771" width="19.25" style="89" customWidth="1"/>
    <col min="772" max="772" width="4.875" style="89" customWidth="1"/>
    <col min="773" max="773" width="9" style="89" customWidth="1"/>
    <col min="774" max="774" width="61.375" style="89" customWidth="1"/>
    <col min="775" max="775" width="13.875" style="89" customWidth="1"/>
    <col min="776" max="776" width="11.125" style="89" customWidth="1"/>
    <col min="777" max="1024" width="9" style="89"/>
    <col min="1025" max="1025" width="1" style="89" customWidth="1"/>
    <col min="1026" max="1026" width="14.875" style="89" customWidth="1"/>
    <col min="1027" max="1027" width="19.25" style="89" customWidth="1"/>
    <col min="1028" max="1028" width="4.875" style="89" customWidth="1"/>
    <col min="1029" max="1029" width="9" style="89" customWidth="1"/>
    <col min="1030" max="1030" width="61.375" style="89" customWidth="1"/>
    <col min="1031" max="1031" width="13.875" style="89" customWidth="1"/>
    <col min="1032" max="1032" width="11.125" style="89" customWidth="1"/>
    <col min="1033" max="1280" width="9" style="89"/>
    <col min="1281" max="1281" width="1" style="89" customWidth="1"/>
    <col min="1282" max="1282" width="14.875" style="89" customWidth="1"/>
    <col min="1283" max="1283" width="19.25" style="89" customWidth="1"/>
    <col min="1284" max="1284" width="4.875" style="89" customWidth="1"/>
    <col min="1285" max="1285" width="9" style="89" customWidth="1"/>
    <col min="1286" max="1286" width="61.375" style="89" customWidth="1"/>
    <col min="1287" max="1287" width="13.875" style="89" customWidth="1"/>
    <col min="1288" max="1288" width="11.125" style="89" customWidth="1"/>
    <col min="1289" max="1536" width="9" style="89"/>
    <col min="1537" max="1537" width="1" style="89" customWidth="1"/>
    <col min="1538" max="1538" width="14.875" style="89" customWidth="1"/>
    <col min="1539" max="1539" width="19.25" style="89" customWidth="1"/>
    <col min="1540" max="1540" width="4.875" style="89" customWidth="1"/>
    <col min="1541" max="1541" width="9" style="89" customWidth="1"/>
    <col min="1542" max="1542" width="61.375" style="89" customWidth="1"/>
    <col min="1543" max="1543" width="13.875" style="89" customWidth="1"/>
    <col min="1544" max="1544" width="11.125" style="89" customWidth="1"/>
    <col min="1545" max="1792" width="9" style="89"/>
    <col min="1793" max="1793" width="1" style="89" customWidth="1"/>
    <col min="1794" max="1794" width="14.875" style="89" customWidth="1"/>
    <col min="1795" max="1795" width="19.25" style="89" customWidth="1"/>
    <col min="1796" max="1796" width="4.875" style="89" customWidth="1"/>
    <col min="1797" max="1797" width="9" style="89" customWidth="1"/>
    <col min="1798" max="1798" width="61.375" style="89" customWidth="1"/>
    <col min="1799" max="1799" width="13.875" style="89" customWidth="1"/>
    <col min="1800" max="1800" width="11.125" style="89" customWidth="1"/>
    <col min="1801" max="2048" width="9" style="89"/>
    <col min="2049" max="2049" width="1" style="89" customWidth="1"/>
    <col min="2050" max="2050" width="14.875" style="89" customWidth="1"/>
    <col min="2051" max="2051" width="19.25" style="89" customWidth="1"/>
    <col min="2052" max="2052" width="4.875" style="89" customWidth="1"/>
    <col min="2053" max="2053" width="9" style="89" customWidth="1"/>
    <col min="2054" max="2054" width="61.375" style="89" customWidth="1"/>
    <col min="2055" max="2055" width="13.875" style="89" customWidth="1"/>
    <col min="2056" max="2056" width="11.125" style="89" customWidth="1"/>
    <col min="2057" max="2304" width="9" style="89"/>
    <col min="2305" max="2305" width="1" style="89" customWidth="1"/>
    <col min="2306" max="2306" width="14.875" style="89" customWidth="1"/>
    <col min="2307" max="2307" width="19.25" style="89" customWidth="1"/>
    <col min="2308" max="2308" width="4.875" style="89" customWidth="1"/>
    <col min="2309" max="2309" width="9" style="89" customWidth="1"/>
    <col min="2310" max="2310" width="61.375" style="89" customWidth="1"/>
    <col min="2311" max="2311" width="13.875" style="89" customWidth="1"/>
    <col min="2312" max="2312" width="11.125" style="89" customWidth="1"/>
    <col min="2313" max="2560" width="9" style="89"/>
    <col min="2561" max="2561" width="1" style="89" customWidth="1"/>
    <col min="2562" max="2562" width="14.875" style="89" customWidth="1"/>
    <col min="2563" max="2563" width="19.25" style="89" customWidth="1"/>
    <col min="2564" max="2564" width="4.875" style="89" customWidth="1"/>
    <col min="2565" max="2565" width="9" style="89" customWidth="1"/>
    <col min="2566" max="2566" width="61.375" style="89" customWidth="1"/>
    <col min="2567" max="2567" width="13.875" style="89" customWidth="1"/>
    <col min="2568" max="2568" width="11.125" style="89" customWidth="1"/>
    <col min="2569" max="2816" width="9" style="89"/>
    <col min="2817" max="2817" width="1" style="89" customWidth="1"/>
    <col min="2818" max="2818" width="14.875" style="89" customWidth="1"/>
    <col min="2819" max="2819" width="19.25" style="89" customWidth="1"/>
    <col min="2820" max="2820" width="4.875" style="89" customWidth="1"/>
    <col min="2821" max="2821" width="9" style="89" customWidth="1"/>
    <col min="2822" max="2822" width="61.375" style="89" customWidth="1"/>
    <col min="2823" max="2823" width="13.875" style="89" customWidth="1"/>
    <col min="2824" max="2824" width="11.125" style="89" customWidth="1"/>
    <col min="2825" max="3072" width="9" style="89"/>
    <col min="3073" max="3073" width="1" style="89" customWidth="1"/>
    <col min="3074" max="3074" width="14.875" style="89" customWidth="1"/>
    <col min="3075" max="3075" width="19.25" style="89" customWidth="1"/>
    <col min="3076" max="3076" width="4.875" style="89" customWidth="1"/>
    <col min="3077" max="3077" width="9" style="89" customWidth="1"/>
    <col min="3078" max="3078" width="61.375" style="89" customWidth="1"/>
    <col min="3079" max="3079" width="13.875" style="89" customWidth="1"/>
    <col min="3080" max="3080" width="11.125" style="89" customWidth="1"/>
    <col min="3081" max="3328" width="9" style="89"/>
    <col min="3329" max="3329" width="1" style="89" customWidth="1"/>
    <col min="3330" max="3330" width="14.875" style="89" customWidth="1"/>
    <col min="3331" max="3331" width="19.25" style="89" customWidth="1"/>
    <col min="3332" max="3332" width="4.875" style="89" customWidth="1"/>
    <col min="3333" max="3333" width="9" style="89" customWidth="1"/>
    <col min="3334" max="3334" width="61.375" style="89" customWidth="1"/>
    <col min="3335" max="3335" width="13.875" style="89" customWidth="1"/>
    <col min="3336" max="3336" width="11.125" style="89" customWidth="1"/>
    <col min="3337" max="3584" width="9" style="89"/>
    <col min="3585" max="3585" width="1" style="89" customWidth="1"/>
    <col min="3586" max="3586" width="14.875" style="89" customWidth="1"/>
    <col min="3587" max="3587" width="19.25" style="89" customWidth="1"/>
    <col min="3588" max="3588" width="4.875" style="89" customWidth="1"/>
    <col min="3589" max="3589" width="9" style="89" customWidth="1"/>
    <col min="3590" max="3590" width="61.375" style="89" customWidth="1"/>
    <col min="3591" max="3591" width="13.875" style="89" customWidth="1"/>
    <col min="3592" max="3592" width="11.125" style="89" customWidth="1"/>
    <col min="3593" max="3840" width="9" style="89"/>
    <col min="3841" max="3841" width="1" style="89" customWidth="1"/>
    <col min="3842" max="3842" width="14.875" style="89" customWidth="1"/>
    <col min="3843" max="3843" width="19.25" style="89" customWidth="1"/>
    <col min="3844" max="3844" width="4.875" style="89" customWidth="1"/>
    <col min="3845" max="3845" width="9" style="89" customWidth="1"/>
    <col min="3846" max="3846" width="61.375" style="89" customWidth="1"/>
    <col min="3847" max="3847" width="13.875" style="89" customWidth="1"/>
    <col min="3848" max="3848" width="11.125" style="89" customWidth="1"/>
    <col min="3849" max="4096" width="9" style="89"/>
    <col min="4097" max="4097" width="1" style="89" customWidth="1"/>
    <col min="4098" max="4098" width="14.875" style="89" customWidth="1"/>
    <col min="4099" max="4099" width="19.25" style="89" customWidth="1"/>
    <col min="4100" max="4100" width="4.875" style="89" customWidth="1"/>
    <col min="4101" max="4101" width="9" style="89" customWidth="1"/>
    <col min="4102" max="4102" width="61.375" style="89" customWidth="1"/>
    <col min="4103" max="4103" width="13.875" style="89" customWidth="1"/>
    <col min="4104" max="4104" width="11.125" style="89" customWidth="1"/>
    <col min="4105" max="4352" width="9" style="89"/>
    <col min="4353" max="4353" width="1" style="89" customWidth="1"/>
    <col min="4354" max="4354" width="14.875" style="89" customWidth="1"/>
    <col min="4355" max="4355" width="19.25" style="89" customWidth="1"/>
    <col min="4356" max="4356" width="4.875" style="89" customWidth="1"/>
    <col min="4357" max="4357" width="9" style="89" customWidth="1"/>
    <col min="4358" max="4358" width="61.375" style="89" customWidth="1"/>
    <col min="4359" max="4359" width="13.875" style="89" customWidth="1"/>
    <col min="4360" max="4360" width="11.125" style="89" customWidth="1"/>
    <col min="4361" max="4608" width="9" style="89"/>
    <col min="4609" max="4609" width="1" style="89" customWidth="1"/>
    <col min="4610" max="4610" width="14.875" style="89" customWidth="1"/>
    <col min="4611" max="4611" width="19.25" style="89" customWidth="1"/>
    <col min="4612" max="4612" width="4.875" style="89" customWidth="1"/>
    <col min="4613" max="4613" width="9" style="89" customWidth="1"/>
    <col min="4614" max="4614" width="61.375" style="89" customWidth="1"/>
    <col min="4615" max="4615" width="13.875" style="89" customWidth="1"/>
    <col min="4616" max="4616" width="11.125" style="89" customWidth="1"/>
    <col min="4617" max="4864" width="9" style="89"/>
    <col min="4865" max="4865" width="1" style="89" customWidth="1"/>
    <col min="4866" max="4866" width="14.875" style="89" customWidth="1"/>
    <col min="4867" max="4867" width="19.25" style="89" customWidth="1"/>
    <col min="4868" max="4868" width="4.875" style="89" customWidth="1"/>
    <col min="4869" max="4869" width="9" style="89" customWidth="1"/>
    <col min="4870" max="4870" width="61.375" style="89" customWidth="1"/>
    <col min="4871" max="4871" width="13.875" style="89" customWidth="1"/>
    <col min="4872" max="4872" width="11.125" style="89" customWidth="1"/>
    <col min="4873" max="5120" width="9" style="89"/>
    <col min="5121" max="5121" width="1" style="89" customWidth="1"/>
    <col min="5122" max="5122" width="14.875" style="89" customWidth="1"/>
    <col min="5123" max="5123" width="19.25" style="89" customWidth="1"/>
    <col min="5124" max="5124" width="4.875" style="89" customWidth="1"/>
    <col min="5125" max="5125" width="9" style="89" customWidth="1"/>
    <col min="5126" max="5126" width="61.375" style="89" customWidth="1"/>
    <col min="5127" max="5127" width="13.875" style="89" customWidth="1"/>
    <col min="5128" max="5128" width="11.125" style="89" customWidth="1"/>
    <col min="5129" max="5376" width="9" style="89"/>
    <col min="5377" max="5377" width="1" style="89" customWidth="1"/>
    <col min="5378" max="5378" width="14.875" style="89" customWidth="1"/>
    <col min="5379" max="5379" width="19.25" style="89" customWidth="1"/>
    <col min="5380" max="5380" width="4.875" style="89" customWidth="1"/>
    <col min="5381" max="5381" width="9" style="89" customWidth="1"/>
    <col min="5382" max="5382" width="61.375" style="89" customWidth="1"/>
    <col min="5383" max="5383" width="13.875" style="89" customWidth="1"/>
    <col min="5384" max="5384" width="11.125" style="89" customWidth="1"/>
    <col min="5385" max="5632" width="9" style="89"/>
    <col min="5633" max="5633" width="1" style="89" customWidth="1"/>
    <col min="5634" max="5634" width="14.875" style="89" customWidth="1"/>
    <col min="5635" max="5635" width="19.25" style="89" customWidth="1"/>
    <col min="5636" max="5636" width="4.875" style="89" customWidth="1"/>
    <col min="5637" max="5637" width="9" style="89" customWidth="1"/>
    <col min="5638" max="5638" width="61.375" style="89" customWidth="1"/>
    <col min="5639" max="5639" width="13.875" style="89" customWidth="1"/>
    <col min="5640" max="5640" width="11.125" style="89" customWidth="1"/>
    <col min="5641" max="5888" width="9" style="89"/>
    <col min="5889" max="5889" width="1" style="89" customWidth="1"/>
    <col min="5890" max="5890" width="14.875" style="89" customWidth="1"/>
    <col min="5891" max="5891" width="19.25" style="89" customWidth="1"/>
    <col min="5892" max="5892" width="4.875" style="89" customWidth="1"/>
    <col min="5893" max="5893" width="9" style="89" customWidth="1"/>
    <col min="5894" max="5894" width="61.375" style="89" customWidth="1"/>
    <col min="5895" max="5895" width="13.875" style="89" customWidth="1"/>
    <col min="5896" max="5896" width="11.125" style="89" customWidth="1"/>
    <col min="5897" max="6144" width="9" style="89"/>
    <col min="6145" max="6145" width="1" style="89" customWidth="1"/>
    <col min="6146" max="6146" width="14.875" style="89" customWidth="1"/>
    <col min="6147" max="6147" width="19.25" style="89" customWidth="1"/>
    <col min="6148" max="6148" width="4.875" style="89" customWidth="1"/>
    <col min="6149" max="6149" width="9" style="89" customWidth="1"/>
    <col min="6150" max="6150" width="61.375" style="89" customWidth="1"/>
    <col min="6151" max="6151" width="13.875" style="89" customWidth="1"/>
    <col min="6152" max="6152" width="11.125" style="89" customWidth="1"/>
    <col min="6153" max="6400" width="9" style="89"/>
    <col min="6401" max="6401" width="1" style="89" customWidth="1"/>
    <col min="6402" max="6402" width="14.875" style="89" customWidth="1"/>
    <col min="6403" max="6403" width="19.25" style="89" customWidth="1"/>
    <col min="6404" max="6404" width="4.875" style="89" customWidth="1"/>
    <col min="6405" max="6405" width="9" style="89" customWidth="1"/>
    <col min="6406" max="6406" width="61.375" style="89" customWidth="1"/>
    <col min="6407" max="6407" width="13.875" style="89" customWidth="1"/>
    <col min="6408" max="6408" width="11.125" style="89" customWidth="1"/>
    <col min="6409" max="6656" width="9" style="89"/>
    <col min="6657" max="6657" width="1" style="89" customWidth="1"/>
    <col min="6658" max="6658" width="14.875" style="89" customWidth="1"/>
    <col min="6659" max="6659" width="19.25" style="89" customWidth="1"/>
    <col min="6660" max="6660" width="4.875" style="89" customWidth="1"/>
    <col min="6661" max="6661" width="9" style="89" customWidth="1"/>
    <col min="6662" max="6662" width="61.375" style="89" customWidth="1"/>
    <col min="6663" max="6663" width="13.875" style="89" customWidth="1"/>
    <col min="6664" max="6664" width="11.125" style="89" customWidth="1"/>
    <col min="6665" max="6912" width="9" style="89"/>
    <col min="6913" max="6913" width="1" style="89" customWidth="1"/>
    <col min="6914" max="6914" width="14.875" style="89" customWidth="1"/>
    <col min="6915" max="6915" width="19.25" style="89" customWidth="1"/>
    <col min="6916" max="6916" width="4.875" style="89" customWidth="1"/>
    <col min="6917" max="6917" width="9" style="89" customWidth="1"/>
    <col min="6918" max="6918" width="61.375" style="89" customWidth="1"/>
    <col min="6919" max="6919" width="13.875" style="89" customWidth="1"/>
    <col min="6920" max="6920" width="11.125" style="89" customWidth="1"/>
    <col min="6921" max="7168" width="9" style="89"/>
    <col min="7169" max="7169" width="1" style="89" customWidth="1"/>
    <col min="7170" max="7170" width="14.875" style="89" customWidth="1"/>
    <col min="7171" max="7171" width="19.25" style="89" customWidth="1"/>
    <col min="7172" max="7172" width="4.875" style="89" customWidth="1"/>
    <col min="7173" max="7173" width="9" style="89" customWidth="1"/>
    <col min="7174" max="7174" width="61.375" style="89" customWidth="1"/>
    <col min="7175" max="7175" width="13.875" style="89" customWidth="1"/>
    <col min="7176" max="7176" width="11.125" style="89" customWidth="1"/>
    <col min="7177" max="7424" width="9" style="89"/>
    <col min="7425" max="7425" width="1" style="89" customWidth="1"/>
    <col min="7426" max="7426" width="14.875" style="89" customWidth="1"/>
    <col min="7427" max="7427" width="19.25" style="89" customWidth="1"/>
    <col min="7428" max="7428" width="4.875" style="89" customWidth="1"/>
    <col min="7429" max="7429" width="9" style="89" customWidth="1"/>
    <col min="7430" max="7430" width="61.375" style="89" customWidth="1"/>
    <col min="7431" max="7431" width="13.875" style="89" customWidth="1"/>
    <col min="7432" max="7432" width="11.125" style="89" customWidth="1"/>
    <col min="7433" max="7680" width="9" style="89"/>
    <col min="7681" max="7681" width="1" style="89" customWidth="1"/>
    <col min="7682" max="7682" width="14.875" style="89" customWidth="1"/>
    <col min="7683" max="7683" width="19.25" style="89" customWidth="1"/>
    <col min="7684" max="7684" width="4.875" style="89" customWidth="1"/>
    <col min="7685" max="7685" width="9" style="89" customWidth="1"/>
    <col min="7686" max="7686" width="61.375" style="89" customWidth="1"/>
    <col min="7687" max="7687" width="13.875" style="89" customWidth="1"/>
    <col min="7688" max="7688" width="11.125" style="89" customWidth="1"/>
    <col min="7689" max="7936" width="9" style="89"/>
    <col min="7937" max="7937" width="1" style="89" customWidth="1"/>
    <col min="7938" max="7938" width="14.875" style="89" customWidth="1"/>
    <col min="7939" max="7939" width="19.25" style="89" customWidth="1"/>
    <col min="7940" max="7940" width="4.875" style="89" customWidth="1"/>
    <col min="7941" max="7941" width="9" style="89" customWidth="1"/>
    <col min="7942" max="7942" width="61.375" style="89" customWidth="1"/>
    <col min="7943" max="7943" width="13.875" style="89" customWidth="1"/>
    <col min="7944" max="7944" width="11.125" style="89" customWidth="1"/>
    <col min="7945" max="8192" width="9" style="89"/>
    <col min="8193" max="8193" width="1" style="89" customWidth="1"/>
    <col min="8194" max="8194" width="14.875" style="89" customWidth="1"/>
    <col min="8195" max="8195" width="19.25" style="89" customWidth="1"/>
    <col min="8196" max="8196" width="4.875" style="89" customWidth="1"/>
    <col min="8197" max="8197" width="9" style="89" customWidth="1"/>
    <col min="8198" max="8198" width="61.375" style="89" customWidth="1"/>
    <col min="8199" max="8199" width="13.875" style="89" customWidth="1"/>
    <col min="8200" max="8200" width="11.125" style="89" customWidth="1"/>
    <col min="8201" max="8448" width="9" style="89"/>
    <col min="8449" max="8449" width="1" style="89" customWidth="1"/>
    <col min="8450" max="8450" width="14.875" style="89" customWidth="1"/>
    <col min="8451" max="8451" width="19.25" style="89" customWidth="1"/>
    <col min="8452" max="8452" width="4.875" style="89" customWidth="1"/>
    <col min="8453" max="8453" width="9" style="89" customWidth="1"/>
    <col min="8454" max="8454" width="61.375" style="89" customWidth="1"/>
    <col min="8455" max="8455" width="13.875" style="89" customWidth="1"/>
    <col min="8456" max="8456" width="11.125" style="89" customWidth="1"/>
    <col min="8457" max="8704" width="9" style="89"/>
    <col min="8705" max="8705" width="1" style="89" customWidth="1"/>
    <col min="8706" max="8706" width="14.875" style="89" customWidth="1"/>
    <col min="8707" max="8707" width="19.25" style="89" customWidth="1"/>
    <col min="8708" max="8708" width="4.875" style="89" customWidth="1"/>
    <col min="8709" max="8709" width="9" style="89" customWidth="1"/>
    <col min="8710" max="8710" width="61.375" style="89" customWidth="1"/>
    <col min="8711" max="8711" width="13.875" style="89" customWidth="1"/>
    <col min="8712" max="8712" width="11.125" style="89" customWidth="1"/>
    <col min="8713" max="8960" width="9" style="89"/>
    <col min="8961" max="8961" width="1" style="89" customWidth="1"/>
    <col min="8962" max="8962" width="14.875" style="89" customWidth="1"/>
    <col min="8963" max="8963" width="19.25" style="89" customWidth="1"/>
    <col min="8964" max="8964" width="4.875" style="89" customWidth="1"/>
    <col min="8965" max="8965" width="9" style="89" customWidth="1"/>
    <col min="8966" max="8966" width="61.375" style="89" customWidth="1"/>
    <col min="8967" max="8967" width="13.875" style="89" customWidth="1"/>
    <col min="8968" max="8968" width="11.125" style="89" customWidth="1"/>
    <col min="8969" max="9216" width="9" style="89"/>
    <col min="9217" max="9217" width="1" style="89" customWidth="1"/>
    <col min="9218" max="9218" width="14.875" style="89" customWidth="1"/>
    <col min="9219" max="9219" width="19.25" style="89" customWidth="1"/>
    <col min="9220" max="9220" width="4.875" style="89" customWidth="1"/>
    <col min="9221" max="9221" width="9" style="89" customWidth="1"/>
    <col min="9222" max="9222" width="61.375" style="89" customWidth="1"/>
    <col min="9223" max="9223" width="13.875" style="89" customWidth="1"/>
    <col min="9224" max="9224" width="11.125" style="89" customWidth="1"/>
    <col min="9225" max="9472" width="9" style="89"/>
    <col min="9473" max="9473" width="1" style="89" customWidth="1"/>
    <col min="9474" max="9474" width="14.875" style="89" customWidth="1"/>
    <col min="9475" max="9475" width="19.25" style="89" customWidth="1"/>
    <col min="9476" max="9476" width="4.875" style="89" customWidth="1"/>
    <col min="9477" max="9477" width="9" style="89" customWidth="1"/>
    <col min="9478" max="9478" width="61.375" style="89" customWidth="1"/>
    <col min="9479" max="9479" width="13.875" style="89" customWidth="1"/>
    <col min="9480" max="9480" width="11.125" style="89" customWidth="1"/>
    <col min="9481" max="9728" width="9" style="89"/>
    <col min="9729" max="9729" width="1" style="89" customWidth="1"/>
    <col min="9730" max="9730" width="14.875" style="89" customWidth="1"/>
    <col min="9731" max="9731" width="19.25" style="89" customWidth="1"/>
    <col min="9732" max="9732" width="4.875" style="89" customWidth="1"/>
    <col min="9733" max="9733" width="9" style="89" customWidth="1"/>
    <col min="9734" max="9734" width="61.375" style="89" customWidth="1"/>
    <col min="9735" max="9735" width="13.875" style="89" customWidth="1"/>
    <col min="9736" max="9736" width="11.125" style="89" customWidth="1"/>
    <col min="9737" max="9984" width="9" style="89"/>
    <col min="9985" max="9985" width="1" style="89" customWidth="1"/>
    <col min="9986" max="9986" width="14.875" style="89" customWidth="1"/>
    <col min="9987" max="9987" width="19.25" style="89" customWidth="1"/>
    <col min="9988" max="9988" width="4.875" style="89" customWidth="1"/>
    <col min="9989" max="9989" width="9" style="89" customWidth="1"/>
    <col min="9990" max="9990" width="61.375" style="89" customWidth="1"/>
    <col min="9991" max="9991" width="13.875" style="89" customWidth="1"/>
    <col min="9992" max="9992" width="11.125" style="89" customWidth="1"/>
    <col min="9993" max="10240" width="9" style="89"/>
    <col min="10241" max="10241" width="1" style="89" customWidth="1"/>
    <col min="10242" max="10242" width="14.875" style="89" customWidth="1"/>
    <col min="10243" max="10243" width="19.25" style="89" customWidth="1"/>
    <col min="10244" max="10244" width="4.875" style="89" customWidth="1"/>
    <col min="10245" max="10245" width="9" style="89" customWidth="1"/>
    <col min="10246" max="10246" width="61.375" style="89" customWidth="1"/>
    <col min="10247" max="10247" width="13.875" style="89" customWidth="1"/>
    <col min="10248" max="10248" width="11.125" style="89" customWidth="1"/>
    <col min="10249" max="10496" width="9" style="89"/>
    <col min="10497" max="10497" width="1" style="89" customWidth="1"/>
    <col min="10498" max="10498" width="14.875" style="89" customWidth="1"/>
    <col min="10499" max="10499" width="19.25" style="89" customWidth="1"/>
    <col min="10500" max="10500" width="4.875" style="89" customWidth="1"/>
    <col min="10501" max="10501" width="9" style="89" customWidth="1"/>
    <col min="10502" max="10502" width="61.375" style="89" customWidth="1"/>
    <col min="10503" max="10503" width="13.875" style="89" customWidth="1"/>
    <col min="10504" max="10504" width="11.125" style="89" customWidth="1"/>
    <col min="10505" max="10752" width="9" style="89"/>
    <col min="10753" max="10753" width="1" style="89" customWidth="1"/>
    <col min="10754" max="10754" width="14.875" style="89" customWidth="1"/>
    <col min="10755" max="10755" width="19.25" style="89" customWidth="1"/>
    <col min="10756" max="10756" width="4.875" style="89" customWidth="1"/>
    <col min="10757" max="10757" width="9" style="89" customWidth="1"/>
    <col min="10758" max="10758" width="61.375" style="89" customWidth="1"/>
    <col min="10759" max="10759" width="13.875" style="89" customWidth="1"/>
    <col min="10760" max="10760" width="11.125" style="89" customWidth="1"/>
    <col min="10761" max="11008" width="9" style="89"/>
    <col min="11009" max="11009" width="1" style="89" customWidth="1"/>
    <col min="11010" max="11010" width="14.875" style="89" customWidth="1"/>
    <col min="11011" max="11011" width="19.25" style="89" customWidth="1"/>
    <col min="11012" max="11012" width="4.875" style="89" customWidth="1"/>
    <col min="11013" max="11013" width="9" style="89" customWidth="1"/>
    <col min="11014" max="11014" width="61.375" style="89" customWidth="1"/>
    <col min="11015" max="11015" width="13.875" style="89" customWidth="1"/>
    <col min="11016" max="11016" width="11.125" style="89" customWidth="1"/>
    <col min="11017" max="11264" width="9" style="89"/>
    <col min="11265" max="11265" width="1" style="89" customWidth="1"/>
    <col min="11266" max="11266" width="14.875" style="89" customWidth="1"/>
    <col min="11267" max="11267" width="19.25" style="89" customWidth="1"/>
    <col min="11268" max="11268" width="4.875" style="89" customWidth="1"/>
    <col min="11269" max="11269" width="9" style="89" customWidth="1"/>
    <col min="11270" max="11270" width="61.375" style="89" customWidth="1"/>
    <col min="11271" max="11271" width="13.875" style="89" customWidth="1"/>
    <col min="11272" max="11272" width="11.125" style="89" customWidth="1"/>
    <col min="11273" max="11520" width="9" style="89"/>
    <col min="11521" max="11521" width="1" style="89" customWidth="1"/>
    <col min="11522" max="11522" width="14.875" style="89" customWidth="1"/>
    <col min="11523" max="11523" width="19.25" style="89" customWidth="1"/>
    <col min="11524" max="11524" width="4.875" style="89" customWidth="1"/>
    <col min="11525" max="11525" width="9" style="89" customWidth="1"/>
    <col min="11526" max="11526" width="61.375" style="89" customWidth="1"/>
    <col min="11527" max="11527" width="13.875" style="89" customWidth="1"/>
    <col min="11528" max="11528" width="11.125" style="89" customWidth="1"/>
    <col min="11529" max="11776" width="9" style="89"/>
    <col min="11777" max="11777" width="1" style="89" customWidth="1"/>
    <col min="11778" max="11778" width="14.875" style="89" customWidth="1"/>
    <col min="11779" max="11779" width="19.25" style="89" customWidth="1"/>
    <col min="11780" max="11780" width="4.875" style="89" customWidth="1"/>
    <col min="11781" max="11781" width="9" style="89" customWidth="1"/>
    <col min="11782" max="11782" width="61.375" style="89" customWidth="1"/>
    <col min="11783" max="11783" width="13.875" style="89" customWidth="1"/>
    <col min="11784" max="11784" width="11.125" style="89" customWidth="1"/>
    <col min="11785" max="12032" width="9" style="89"/>
    <col min="12033" max="12033" width="1" style="89" customWidth="1"/>
    <col min="12034" max="12034" width="14.875" style="89" customWidth="1"/>
    <col min="12035" max="12035" width="19.25" style="89" customWidth="1"/>
    <col min="12036" max="12036" width="4.875" style="89" customWidth="1"/>
    <col min="12037" max="12037" width="9" style="89" customWidth="1"/>
    <col min="12038" max="12038" width="61.375" style="89" customWidth="1"/>
    <col min="12039" max="12039" width="13.875" style="89" customWidth="1"/>
    <col min="12040" max="12040" width="11.125" style="89" customWidth="1"/>
    <col min="12041" max="12288" width="9" style="89"/>
    <col min="12289" max="12289" width="1" style="89" customWidth="1"/>
    <col min="12290" max="12290" width="14.875" style="89" customWidth="1"/>
    <col min="12291" max="12291" width="19.25" style="89" customWidth="1"/>
    <col min="12292" max="12292" width="4.875" style="89" customWidth="1"/>
    <col min="12293" max="12293" width="9" style="89" customWidth="1"/>
    <col min="12294" max="12294" width="61.375" style="89" customWidth="1"/>
    <col min="12295" max="12295" width="13.875" style="89" customWidth="1"/>
    <col min="12296" max="12296" width="11.125" style="89" customWidth="1"/>
    <col min="12297" max="12544" width="9" style="89"/>
    <col min="12545" max="12545" width="1" style="89" customWidth="1"/>
    <col min="12546" max="12546" width="14.875" style="89" customWidth="1"/>
    <col min="12547" max="12547" width="19.25" style="89" customWidth="1"/>
    <col min="12548" max="12548" width="4.875" style="89" customWidth="1"/>
    <col min="12549" max="12549" width="9" style="89" customWidth="1"/>
    <col min="12550" max="12550" width="61.375" style="89" customWidth="1"/>
    <col min="12551" max="12551" width="13.875" style="89" customWidth="1"/>
    <col min="12552" max="12552" width="11.125" style="89" customWidth="1"/>
    <col min="12553" max="12800" width="9" style="89"/>
    <col min="12801" max="12801" width="1" style="89" customWidth="1"/>
    <col min="12802" max="12802" width="14.875" style="89" customWidth="1"/>
    <col min="12803" max="12803" width="19.25" style="89" customWidth="1"/>
    <col min="12804" max="12804" width="4.875" style="89" customWidth="1"/>
    <col min="12805" max="12805" width="9" style="89" customWidth="1"/>
    <col min="12806" max="12806" width="61.375" style="89" customWidth="1"/>
    <col min="12807" max="12807" width="13.875" style="89" customWidth="1"/>
    <col min="12808" max="12808" width="11.125" style="89" customWidth="1"/>
    <col min="12809" max="13056" width="9" style="89"/>
    <col min="13057" max="13057" width="1" style="89" customWidth="1"/>
    <col min="13058" max="13058" width="14.875" style="89" customWidth="1"/>
    <col min="13059" max="13059" width="19.25" style="89" customWidth="1"/>
    <col min="13060" max="13060" width="4.875" style="89" customWidth="1"/>
    <col min="13061" max="13061" width="9" style="89" customWidth="1"/>
    <col min="13062" max="13062" width="61.375" style="89" customWidth="1"/>
    <col min="13063" max="13063" width="13.875" style="89" customWidth="1"/>
    <col min="13064" max="13064" width="11.125" style="89" customWidth="1"/>
    <col min="13065" max="13312" width="9" style="89"/>
    <col min="13313" max="13313" width="1" style="89" customWidth="1"/>
    <col min="13314" max="13314" width="14.875" style="89" customWidth="1"/>
    <col min="13315" max="13315" width="19.25" style="89" customWidth="1"/>
    <col min="13316" max="13316" width="4.875" style="89" customWidth="1"/>
    <col min="13317" max="13317" width="9" style="89" customWidth="1"/>
    <col min="13318" max="13318" width="61.375" style="89" customWidth="1"/>
    <col min="13319" max="13319" width="13.875" style="89" customWidth="1"/>
    <col min="13320" max="13320" width="11.125" style="89" customWidth="1"/>
    <col min="13321" max="13568" width="9" style="89"/>
    <col min="13569" max="13569" width="1" style="89" customWidth="1"/>
    <col min="13570" max="13570" width="14.875" style="89" customWidth="1"/>
    <col min="13571" max="13571" width="19.25" style="89" customWidth="1"/>
    <col min="13572" max="13572" width="4.875" style="89" customWidth="1"/>
    <col min="13573" max="13573" width="9" style="89" customWidth="1"/>
    <col min="13574" max="13574" width="61.375" style="89" customWidth="1"/>
    <col min="13575" max="13575" width="13.875" style="89" customWidth="1"/>
    <col min="13576" max="13576" width="11.125" style="89" customWidth="1"/>
    <col min="13577" max="13824" width="9" style="89"/>
    <col min="13825" max="13825" width="1" style="89" customWidth="1"/>
    <col min="13826" max="13826" width="14.875" style="89" customWidth="1"/>
    <col min="13827" max="13827" width="19.25" style="89" customWidth="1"/>
    <col min="13828" max="13828" width="4.875" style="89" customWidth="1"/>
    <col min="13829" max="13829" width="9" style="89" customWidth="1"/>
    <col min="13830" max="13830" width="61.375" style="89" customWidth="1"/>
    <col min="13831" max="13831" width="13.875" style="89" customWidth="1"/>
    <col min="13832" max="13832" width="11.125" style="89" customWidth="1"/>
    <col min="13833" max="14080" width="9" style="89"/>
    <col min="14081" max="14081" width="1" style="89" customWidth="1"/>
    <col min="14082" max="14082" width="14.875" style="89" customWidth="1"/>
    <col min="14083" max="14083" width="19.25" style="89" customWidth="1"/>
    <col min="14084" max="14084" width="4.875" style="89" customWidth="1"/>
    <col min="14085" max="14085" width="9" style="89" customWidth="1"/>
    <col min="14086" max="14086" width="61.375" style="89" customWidth="1"/>
    <col min="14087" max="14087" width="13.875" style="89" customWidth="1"/>
    <col min="14088" max="14088" width="11.125" style="89" customWidth="1"/>
    <col min="14089" max="14336" width="9" style="89"/>
    <col min="14337" max="14337" width="1" style="89" customWidth="1"/>
    <col min="14338" max="14338" width="14.875" style="89" customWidth="1"/>
    <col min="14339" max="14339" width="19.25" style="89" customWidth="1"/>
    <col min="14340" max="14340" width="4.875" style="89" customWidth="1"/>
    <col min="14341" max="14341" width="9" style="89" customWidth="1"/>
    <col min="14342" max="14342" width="61.375" style="89" customWidth="1"/>
    <col min="14343" max="14343" width="13.875" style="89" customWidth="1"/>
    <col min="14344" max="14344" width="11.125" style="89" customWidth="1"/>
    <col min="14345" max="14592" width="9" style="89"/>
    <col min="14593" max="14593" width="1" style="89" customWidth="1"/>
    <col min="14594" max="14594" width="14.875" style="89" customWidth="1"/>
    <col min="14595" max="14595" width="19.25" style="89" customWidth="1"/>
    <col min="14596" max="14596" width="4.875" style="89" customWidth="1"/>
    <col min="14597" max="14597" width="9" style="89" customWidth="1"/>
    <col min="14598" max="14598" width="61.375" style="89" customWidth="1"/>
    <col min="14599" max="14599" width="13.875" style="89" customWidth="1"/>
    <col min="14600" max="14600" width="11.125" style="89" customWidth="1"/>
    <col min="14601" max="14848" width="9" style="89"/>
    <col min="14849" max="14849" width="1" style="89" customWidth="1"/>
    <col min="14850" max="14850" width="14.875" style="89" customWidth="1"/>
    <col min="14851" max="14851" width="19.25" style="89" customWidth="1"/>
    <col min="14852" max="14852" width="4.875" style="89" customWidth="1"/>
    <col min="14853" max="14853" width="9" style="89" customWidth="1"/>
    <col min="14854" max="14854" width="61.375" style="89" customWidth="1"/>
    <col min="14855" max="14855" width="13.875" style="89" customWidth="1"/>
    <col min="14856" max="14856" width="11.125" style="89" customWidth="1"/>
    <col min="14857" max="15104" width="9" style="89"/>
    <col min="15105" max="15105" width="1" style="89" customWidth="1"/>
    <col min="15106" max="15106" width="14.875" style="89" customWidth="1"/>
    <col min="15107" max="15107" width="19.25" style="89" customWidth="1"/>
    <col min="15108" max="15108" width="4.875" style="89" customWidth="1"/>
    <col min="15109" max="15109" width="9" style="89" customWidth="1"/>
    <col min="15110" max="15110" width="61.375" style="89" customWidth="1"/>
    <col min="15111" max="15111" width="13.875" style="89" customWidth="1"/>
    <col min="15112" max="15112" width="11.125" style="89" customWidth="1"/>
    <col min="15113" max="15360" width="9" style="89"/>
    <col min="15361" max="15361" width="1" style="89" customWidth="1"/>
    <col min="15362" max="15362" width="14.875" style="89" customWidth="1"/>
    <col min="15363" max="15363" width="19.25" style="89" customWidth="1"/>
    <col min="15364" max="15364" width="4.875" style="89" customWidth="1"/>
    <col min="15365" max="15365" width="9" style="89" customWidth="1"/>
    <col min="15366" max="15366" width="61.375" style="89" customWidth="1"/>
    <col min="15367" max="15367" width="13.875" style="89" customWidth="1"/>
    <col min="15368" max="15368" width="11.125" style="89" customWidth="1"/>
    <col min="15369" max="15616" width="9" style="89"/>
    <col min="15617" max="15617" width="1" style="89" customWidth="1"/>
    <col min="15618" max="15618" width="14.875" style="89" customWidth="1"/>
    <col min="15619" max="15619" width="19.25" style="89" customWidth="1"/>
    <col min="15620" max="15620" width="4.875" style="89" customWidth="1"/>
    <col min="15621" max="15621" width="9" style="89" customWidth="1"/>
    <col min="15622" max="15622" width="61.375" style="89" customWidth="1"/>
    <col min="15623" max="15623" width="13.875" style="89" customWidth="1"/>
    <col min="15624" max="15624" width="11.125" style="89" customWidth="1"/>
    <col min="15625" max="15872" width="9" style="89"/>
    <col min="15873" max="15873" width="1" style="89" customWidth="1"/>
    <col min="15874" max="15874" width="14.875" style="89" customWidth="1"/>
    <col min="15875" max="15875" width="19.25" style="89" customWidth="1"/>
    <col min="15876" max="15876" width="4.875" style="89" customWidth="1"/>
    <col min="15877" max="15877" width="9" style="89" customWidth="1"/>
    <col min="15878" max="15878" width="61.375" style="89" customWidth="1"/>
    <col min="15879" max="15879" width="13.875" style="89" customWidth="1"/>
    <col min="15880" max="15880" width="11.125" style="89" customWidth="1"/>
    <col min="15881" max="16128" width="9" style="89"/>
    <col min="16129" max="16129" width="1" style="89" customWidth="1"/>
    <col min="16130" max="16130" width="14.875" style="89" customWidth="1"/>
    <col min="16131" max="16131" width="19.25" style="89" customWidth="1"/>
    <col min="16132" max="16132" width="4.875" style="89" customWidth="1"/>
    <col min="16133" max="16133" width="9" style="89" customWidth="1"/>
    <col min="16134" max="16134" width="61.375" style="89" customWidth="1"/>
    <col min="16135" max="16135" width="13.875" style="89" customWidth="1"/>
    <col min="16136" max="16136" width="11.125" style="89" customWidth="1"/>
    <col min="16137" max="16384" width="9" style="89"/>
  </cols>
  <sheetData>
    <row r="1" spans="2:15" ht="23.45" customHeight="1">
      <c r="B1" s="174" t="s">
        <v>572</v>
      </c>
      <c r="C1" s="174"/>
      <c r="D1" s="174"/>
      <c r="E1" s="174"/>
      <c r="F1" s="174"/>
      <c r="G1" s="174"/>
      <c r="H1" s="174"/>
    </row>
    <row r="2" spans="2:15" ht="23.45" customHeight="1">
      <c r="B2" s="90" t="s">
        <v>573</v>
      </c>
      <c r="C2" s="91"/>
      <c r="D2" s="92"/>
      <c r="E2" s="92"/>
      <c r="F2" s="92"/>
      <c r="G2" s="92"/>
    </row>
    <row r="3" spans="2:15" s="94" customFormat="1" ht="23.45" customHeight="1">
      <c r="B3" s="171" t="s">
        <v>503</v>
      </c>
      <c r="C3" s="171" t="s">
        <v>504</v>
      </c>
      <c r="D3" s="171" t="s">
        <v>505</v>
      </c>
      <c r="E3" s="171" t="s">
        <v>506</v>
      </c>
      <c r="F3" s="171" t="s">
        <v>507</v>
      </c>
      <c r="G3" s="171" t="s">
        <v>508</v>
      </c>
      <c r="H3" s="171" t="s">
        <v>509</v>
      </c>
    </row>
    <row r="4" spans="2:15" s="94" customFormat="1" ht="23.45" customHeight="1">
      <c r="B4" s="171"/>
      <c r="C4" s="171"/>
      <c r="D4" s="171"/>
      <c r="E4" s="171"/>
      <c r="F4" s="171"/>
      <c r="G4" s="171"/>
      <c r="H4" s="171"/>
      <c r="I4" s="89"/>
      <c r="J4" s="89"/>
      <c r="K4" s="89"/>
      <c r="L4" s="89"/>
      <c r="M4" s="89"/>
      <c r="N4" s="89"/>
      <c r="O4" s="89"/>
    </row>
    <row r="5" spans="2:15" s="94" customFormat="1" ht="23.45" customHeight="1">
      <c r="B5" s="172" t="s">
        <v>574</v>
      </c>
      <c r="C5" s="173"/>
      <c r="D5" s="95"/>
      <c r="E5" s="95"/>
      <c r="F5" s="95"/>
      <c r="G5" s="95"/>
      <c r="H5" s="95"/>
      <c r="I5" s="89"/>
      <c r="J5" s="89"/>
      <c r="K5" s="89"/>
      <c r="L5" s="89"/>
      <c r="M5" s="89"/>
      <c r="N5" s="89"/>
    </row>
    <row r="6" spans="2:15" ht="23.45" customHeight="1">
      <c r="B6" s="102" t="s">
        <v>575</v>
      </c>
      <c r="C6" s="115" t="s">
        <v>576</v>
      </c>
      <c r="D6" s="98" t="s">
        <v>577</v>
      </c>
      <c r="E6" s="99" t="s">
        <v>578</v>
      </c>
      <c r="F6" s="118" t="s">
        <v>579</v>
      </c>
      <c r="G6" s="118">
        <f>(2.5+2.5+4+1.5+5+1+2)</f>
        <v>18.5</v>
      </c>
      <c r="H6" s="119"/>
    </row>
    <row r="7" spans="2:15" ht="23.45" customHeight="1">
      <c r="B7" s="102" t="s">
        <v>575</v>
      </c>
      <c r="C7" s="115" t="s">
        <v>576</v>
      </c>
      <c r="D7" s="98" t="s">
        <v>577</v>
      </c>
      <c r="E7" s="99" t="s">
        <v>580</v>
      </c>
      <c r="F7" s="118" t="s">
        <v>581</v>
      </c>
      <c r="G7" s="118">
        <f>(18+11+15+5+3)</f>
        <v>52</v>
      </c>
      <c r="H7" s="119"/>
    </row>
    <row r="8" spans="2:15" ht="23.45" customHeight="1">
      <c r="B8" s="102" t="s">
        <v>575</v>
      </c>
      <c r="C8" s="115" t="s">
        <v>576</v>
      </c>
      <c r="D8" s="98" t="s">
        <v>577</v>
      </c>
      <c r="E8" s="99" t="s">
        <v>578</v>
      </c>
      <c r="F8" s="120" t="s">
        <v>582</v>
      </c>
      <c r="G8" s="120">
        <f>(4)*1.5</f>
        <v>6</v>
      </c>
      <c r="H8" s="119"/>
    </row>
    <row r="9" spans="2:15" ht="23.45" customHeight="1">
      <c r="B9" s="102" t="s">
        <v>575</v>
      </c>
      <c r="C9" s="115" t="s">
        <v>576</v>
      </c>
      <c r="D9" s="98" t="s">
        <v>577</v>
      </c>
      <c r="E9" s="99" t="s">
        <v>580</v>
      </c>
      <c r="F9" s="120" t="s">
        <v>583</v>
      </c>
      <c r="G9" s="120">
        <f>(10)*1.5</f>
        <v>15</v>
      </c>
      <c r="H9" s="119"/>
    </row>
    <row r="10" spans="2:15" s="105" customFormat="1" ht="23.45" customHeight="1">
      <c r="B10" s="115" t="s">
        <v>584</v>
      </c>
      <c r="C10" s="121" t="s">
        <v>585</v>
      </c>
      <c r="D10" s="98" t="s">
        <v>577</v>
      </c>
      <c r="E10" s="99" t="s">
        <v>578</v>
      </c>
      <c r="F10" s="118" t="s">
        <v>586</v>
      </c>
      <c r="G10" s="118">
        <f>(2.5+2.5+4+1.5+5+1+2)*3+(4)*1.5*3</f>
        <v>73.5</v>
      </c>
      <c r="H10" s="116"/>
    </row>
    <row r="11" spans="2:15" s="105" customFormat="1" ht="23.45" customHeight="1">
      <c r="B11" s="115" t="s">
        <v>584</v>
      </c>
      <c r="C11" s="121" t="s">
        <v>587</v>
      </c>
      <c r="D11" s="98" t="s">
        <v>577</v>
      </c>
      <c r="E11" s="99" t="s">
        <v>580</v>
      </c>
      <c r="F11" s="118" t="s">
        <v>588</v>
      </c>
      <c r="G11" s="118">
        <f>(18+11+15+5+3)*4+(10)*1.5*4</f>
        <v>268</v>
      </c>
      <c r="H11" s="116"/>
    </row>
    <row r="12" spans="2:15" ht="23.45" customHeight="1">
      <c r="B12" s="115" t="s">
        <v>589</v>
      </c>
      <c r="C12" s="102" t="s">
        <v>590</v>
      </c>
      <c r="D12" s="98" t="s">
        <v>518</v>
      </c>
      <c r="E12" s="99"/>
      <c r="F12" s="118" t="s">
        <v>591</v>
      </c>
      <c r="G12" s="118">
        <f>7+1+2+1+4+1</f>
        <v>16</v>
      </c>
      <c r="H12" s="122"/>
    </row>
    <row r="13" spans="2:15" s="105" customFormat="1" ht="23.45" customHeight="1">
      <c r="B13" s="115" t="s">
        <v>592</v>
      </c>
      <c r="C13" s="115" t="s">
        <v>593</v>
      </c>
      <c r="D13" s="98" t="s">
        <v>518</v>
      </c>
      <c r="E13" s="103"/>
      <c r="F13" s="118" t="str">
        <f>F12</f>
        <v>7+1+2+1+4+1</v>
      </c>
      <c r="G13" s="118">
        <f>G12</f>
        <v>16</v>
      </c>
      <c r="H13" s="116"/>
    </row>
    <row r="14" spans="2:15" s="105" customFormat="1" ht="23.45" customHeight="1">
      <c r="B14" s="115" t="s">
        <v>580</v>
      </c>
      <c r="C14" s="115" t="s">
        <v>594</v>
      </c>
      <c r="D14" s="98" t="s">
        <v>518</v>
      </c>
      <c r="E14" s="103"/>
      <c r="F14" s="120">
        <v>7</v>
      </c>
      <c r="G14" s="120">
        <v>7</v>
      </c>
      <c r="H14" s="116"/>
    </row>
    <row r="15" spans="2:15" s="105" customFormat="1" ht="23.45" customHeight="1">
      <c r="B15" s="115" t="s">
        <v>580</v>
      </c>
      <c r="C15" s="115" t="s">
        <v>595</v>
      </c>
      <c r="D15" s="98" t="s">
        <v>518</v>
      </c>
      <c r="E15" s="103"/>
      <c r="F15" s="120">
        <v>1</v>
      </c>
      <c r="G15" s="120">
        <v>1</v>
      </c>
      <c r="H15" s="116"/>
    </row>
    <row r="16" spans="2:15" s="105" customFormat="1" ht="23.45" customHeight="1">
      <c r="B16" s="115" t="s">
        <v>580</v>
      </c>
      <c r="C16" s="115" t="s">
        <v>596</v>
      </c>
      <c r="D16" s="98" t="s">
        <v>518</v>
      </c>
      <c r="E16" s="103"/>
      <c r="F16" s="120">
        <v>2</v>
      </c>
      <c r="G16" s="120">
        <v>2</v>
      </c>
      <c r="H16" s="116"/>
    </row>
    <row r="17" spans="2:14" s="105" customFormat="1" ht="23.45" customHeight="1">
      <c r="B17" s="115" t="s">
        <v>597</v>
      </c>
      <c r="C17" s="115" t="s">
        <v>598</v>
      </c>
      <c r="D17" s="98" t="s">
        <v>518</v>
      </c>
      <c r="E17" s="103"/>
      <c r="F17" s="120">
        <v>1</v>
      </c>
      <c r="G17" s="120">
        <v>1</v>
      </c>
      <c r="H17" s="116"/>
    </row>
    <row r="18" spans="2:14" ht="23.45" customHeight="1">
      <c r="B18" s="102" t="s">
        <v>599</v>
      </c>
      <c r="C18" s="106" t="s">
        <v>600</v>
      </c>
      <c r="D18" s="98" t="s">
        <v>526</v>
      </c>
      <c r="E18" s="99"/>
      <c r="F18" s="118">
        <v>4</v>
      </c>
      <c r="G18" s="118">
        <v>4</v>
      </c>
      <c r="H18" s="99"/>
    </row>
    <row r="19" spans="2:14" s="128" customFormat="1" ht="23.45" customHeight="1">
      <c r="B19" s="123" t="s">
        <v>601</v>
      </c>
      <c r="C19" s="124" t="s">
        <v>602</v>
      </c>
      <c r="D19" s="125" t="s">
        <v>526</v>
      </c>
      <c r="E19" s="103"/>
      <c r="F19" s="126">
        <v>1</v>
      </c>
      <c r="G19" s="126">
        <v>1</v>
      </c>
      <c r="H19" s="127"/>
    </row>
    <row r="20" spans="2:14" s="105" customFormat="1" ht="23.45" customHeight="1">
      <c r="B20" s="115" t="s">
        <v>603</v>
      </c>
      <c r="C20" s="115"/>
      <c r="D20" s="98" t="s">
        <v>518</v>
      </c>
      <c r="E20" s="103"/>
      <c r="F20" s="120">
        <v>6</v>
      </c>
      <c r="G20" s="120">
        <v>6</v>
      </c>
      <c r="H20" s="116"/>
    </row>
    <row r="21" spans="2:14" s="105" customFormat="1" ht="23.45" customHeight="1">
      <c r="B21" s="115" t="s">
        <v>604</v>
      </c>
      <c r="C21" s="115" t="s">
        <v>598</v>
      </c>
      <c r="D21" s="98" t="s">
        <v>518</v>
      </c>
      <c r="E21" s="103"/>
      <c r="F21" s="120">
        <v>1</v>
      </c>
      <c r="G21" s="120">
        <v>1</v>
      </c>
      <c r="H21" s="116"/>
    </row>
    <row r="22" spans="2:14" ht="23.45" customHeight="1">
      <c r="B22" s="102" t="s">
        <v>605</v>
      </c>
      <c r="C22" s="106"/>
      <c r="D22" s="98" t="s">
        <v>526</v>
      </c>
      <c r="E22" s="99"/>
      <c r="F22" s="118">
        <v>7</v>
      </c>
      <c r="G22" s="118">
        <v>7</v>
      </c>
      <c r="H22" s="99"/>
    </row>
    <row r="23" spans="2:14" s="94" customFormat="1" ht="23.45" customHeight="1">
      <c r="B23" s="172" t="s">
        <v>606</v>
      </c>
      <c r="C23" s="173"/>
      <c r="D23" s="95"/>
      <c r="E23" s="95"/>
      <c r="F23" s="95"/>
      <c r="G23" s="95"/>
      <c r="H23" s="95"/>
      <c r="I23" s="89"/>
      <c r="J23" s="89"/>
      <c r="K23" s="89"/>
      <c r="L23" s="89"/>
      <c r="M23" s="89"/>
      <c r="N23" s="89"/>
    </row>
    <row r="24" spans="2:14" ht="23.45" customHeight="1">
      <c r="B24" s="102" t="s">
        <v>575</v>
      </c>
      <c r="C24" s="115" t="s">
        <v>576</v>
      </c>
      <c r="D24" s="98" t="s">
        <v>577</v>
      </c>
      <c r="E24" s="99" t="s">
        <v>607</v>
      </c>
      <c r="F24" s="118" t="s">
        <v>608</v>
      </c>
      <c r="G24" s="118">
        <f>(2+5+12+18+2+2+3)</f>
        <v>44</v>
      </c>
      <c r="H24" s="119"/>
    </row>
    <row r="25" spans="2:14" ht="23.45" customHeight="1">
      <c r="B25" s="102" t="s">
        <v>575</v>
      </c>
      <c r="C25" s="115" t="s">
        <v>576</v>
      </c>
      <c r="D25" s="98" t="s">
        <v>577</v>
      </c>
      <c r="E25" s="99" t="s">
        <v>578</v>
      </c>
      <c r="F25" s="118" t="s">
        <v>609</v>
      </c>
      <c r="G25" s="118">
        <f>(3+28+1+2)</f>
        <v>34</v>
      </c>
      <c r="H25" s="119"/>
    </row>
    <row r="26" spans="2:14" ht="23.45" customHeight="1">
      <c r="B26" s="102" t="s">
        <v>575</v>
      </c>
      <c r="C26" s="115" t="s">
        <v>576</v>
      </c>
      <c r="D26" s="98" t="s">
        <v>577</v>
      </c>
      <c r="E26" s="99" t="s">
        <v>580</v>
      </c>
      <c r="F26" s="118" t="s">
        <v>610</v>
      </c>
      <c r="G26" s="118">
        <f>(9+7+4+11+2+19+5+8+7+4+3+3)</f>
        <v>82</v>
      </c>
      <c r="H26" s="119"/>
    </row>
    <row r="27" spans="2:14" ht="23.45" customHeight="1">
      <c r="B27" s="102" t="s">
        <v>575</v>
      </c>
      <c r="C27" s="115" t="s">
        <v>576</v>
      </c>
      <c r="D27" s="98" t="s">
        <v>577</v>
      </c>
      <c r="E27" s="99" t="s">
        <v>578</v>
      </c>
      <c r="F27" s="120" t="s">
        <v>611</v>
      </c>
      <c r="G27" s="120">
        <f>(3)*1.5</f>
        <v>4.5</v>
      </c>
      <c r="H27" s="119"/>
    </row>
    <row r="28" spans="2:14" ht="23.45" customHeight="1">
      <c r="B28" s="102" t="s">
        <v>575</v>
      </c>
      <c r="C28" s="115" t="s">
        <v>576</v>
      </c>
      <c r="D28" s="98" t="s">
        <v>577</v>
      </c>
      <c r="E28" s="99" t="s">
        <v>580</v>
      </c>
      <c r="F28" s="120" t="s">
        <v>612</v>
      </c>
      <c r="G28" s="120">
        <f>(16)*1.5</f>
        <v>24</v>
      </c>
      <c r="H28" s="119"/>
    </row>
    <row r="29" spans="2:14" s="105" customFormat="1" ht="23.45" customHeight="1">
      <c r="B29" s="115" t="s">
        <v>584</v>
      </c>
      <c r="C29" s="121" t="s">
        <v>585</v>
      </c>
      <c r="D29" s="98" t="s">
        <v>577</v>
      </c>
      <c r="E29" s="99" t="s">
        <v>607</v>
      </c>
      <c r="F29" s="118" t="s">
        <v>613</v>
      </c>
      <c r="G29" s="118">
        <f>(2+5+12+18+2+2+3)*2</f>
        <v>88</v>
      </c>
      <c r="H29" s="116"/>
    </row>
    <row r="30" spans="2:14" s="105" customFormat="1" ht="23.45" customHeight="1">
      <c r="B30" s="115" t="s">
        <v>584</v>
      </c>
      <c r="C30" s="121" t="s">
        <v>585</v>
      </c>
      <c r="D30" s="98" t="s">
        <v>577</v>
      </c>
      <c r="E30" s="99" t="s">
        <v>578</v>
      </c>
      <c r="F30" s="118" t="s">
        <v>614</v>
      </c>
      <c r="G30" s="118">
        <f>(3+28+1+2)*3+(3)*1.5*3</f>
        <v>115.5</v>
      </c>
      <c r="H30" s="116"/>
    </row>
    <row r="31" spans="2:14" s="105" customFormat="1" ht="23.45" customHeight="1">
      <c r="B31" s="115" t="s">
        <v>584</v>
      </c>
      <c r="C31" s="121" t="s">
        <v>587</v>
      </c>
      <c r="D31" s="98" t="s">
        <v>577</v>
      </c>
      <c r="E31" s="99" t="s">
        <v>580</v>
      </c>
      <c r="F31" s="118" t="s">
        <v>615</v>
      </c>
      <c r="G31" s="118">
        <f>(9+7+4+11+2+19+5+8+7+4+3+3)*4+(16)*1.5*4</f>
        <v>424</v>
      </c>
      <c r="H31" s="116"/>
    </row>
    <row r="32" spans="2:14" ht="23.45" customHeight="1">
      <c r="B32" s="115" t="s">
        <v>589</v>
      </c>
      <c r="C32" s="102" t="s">
        <v>590</v>
      </c>
      <c r="D32" s="98" t="s">
        <v>518</v>
      </c>
      <c r="E32" s="99"/>
      <c r="F32" s="118" t="s">
        <v>616</v>
      </c>
      <c r="G32" s="118">
        <f>13+1+2+1+1+2+1</f>
        <v>21</v>
      </c>
      <c r="H32" s="122"/>
    </row>
    <row r="33" spans="2:14" s="105" customFormat="1" ht="23.45" customHeight="1">
      <c r="B33" s="115" t="s">
        <v>592</v>
      </c>
      <c r="C33" s="115" t="s">
        <v>593</v>
      </c>
      <c r="D33" s="98" t="s">
        <v>518</v>
      </c>
      <c r="E33" s="103"/>
      <c r="F33" s="118" t="str">
        <f>F32</f>
        <v>13+1+2+1+1+2+1</v>
      </c>
      <c r="G33" s="118">
        <f>G32</f>
        <v>21</v>
      </c>
      <c r="H33" s="116"/>
    </row>
    <row r="34" spans="2:14" s="105" customFormat="1" ht="23.45" customHeight="1">
      <c r="B34" s="115" t="s">
        <v>580</v>
      </c>
      <c r="C34" s="115" t="s">
        <v>594</v>
      </c>
      <c r="D34" s="98" t="s">
        <v>518</v>
      </c>
      <c r="E34" s="103"/>
      <c r="F34" s="120">
        <v>13</v>
      </c>
      <c r="G34" s="120">
        <v>13</v>
      </c>
      <c r="H34" s="116"/>
    </row>
    <row r="35" spans="2:14" s="105" customFormat="1" ht="23.45" customHeight="1">
      <c r="B35" s="115" t="s">
        <v>580</v>
      </c>
      <c r="C35" s="115" t="s">
        <v>595</v>
      </c>
      <c r="D35" s="98" t="s">
        <v>518</v>
      </c>
      <c r="E35" s="103"/>
      <c r="F35" s="120">
        <v>1</v>
      </c>
      <c r="G35" s="120">
        <v>1</v>
      </c>
      <c r="H35" s="116"/>
    </row>
    <row r="36" spans="2:14" s="105" customFormat="1" ht="23.45" customHeight="1">
      <c r="B36" s="115" t="s">
        <v>580</v>
      </c>
      <c r="C36" s="115" t="s">
        <v>596</v>
      </c>
      <c r="D36" s="98" t="s">
        <v>518</v>
      </c>
      <c r="E36" s="103"/>
      <c r="F36" s="120">
        <v>2</v>
      </c>
      <c r="G36" s="120">
        <v>2</v>
      </c>
      <c r="H36" s="116"/>
    </row>
    <row r="37" spans="2:14" s="105" customFormat="1" ht="23.45" customHeight="1">
      <c r="B37" s="115" t="s">
        <v>597</v>
      </c>
      <c r="C37" s="115" t="s">
        <v>598</v>
      </c>
      <c r="D37" s="98" t="s">
        <v>518</v>
      </c>
      <c r="E37" s="103"/>
      <c r="F37" s="120">
        <v>1</v>
      </c>
      <c r="G37" s="120">
        <v>1</v>
      </c>
      <c r="H37" s="116"/>
    </row>
    <row r="38" spans="2:14" ht="23.45" customHeight="1">
      <c r="B38" s="102" t="s">
        <v>617</v>
      </c>
      <c r="C38" s="106" t="s">
        <v>600</v>
      </c>
      <c r="D38" s="98" t="s">
        <v>526</v>
      </c>
      <c r="E38" s="99"/>
      <c r="F38" s="118">
        <v>1</v>
      </c>
      <c r="G38" s="118">
        <v>1</v>
      </c>
      <c r="H38" s="99"/>
    </row>
    <row r="39" spans="2:14" ht="23.45" customHeight="1">
      <c r="B39" s="102" t="s">
        <v>599</v>
      </c>
      <c r="C39" s="106" t="s">
        <v>600</v>
      </c>
      <c r="D39" s="98" t="s">
        <v>526</v>
      </c>
      <c r="E39" s="99"/>
      <c r="F39" s="118">
        <v>2</v>
      </c>
      <c r="G39" s="118">
        <v>2</v>
      </c>
      <c r="H39" s="99"/>
    </row>
    <row r="40" spans="2:14" s="128" customFormat="1" ht="23.45" customHeight="1">
      <c r="B40" s="123" t="s">
        <v>618</v>
      </c>
      <c r="C40" s="124" t="s">
        <v>602</v>
      </c>
      <c r="D40" s="129" t="s">
        <v>518</v>
      </c>
      <c r="E40" s="103"/>
      <c r="F40" s="126">
        <v>1</v>
      </c>
      <c r="G40" s="126">
        <v>1</v>
      </c>
      <c r="H40" s="127"/>
    </row>
    <row r="41" spans="2:14" s="105" customFormat="1" ht="23.45" customHeight="1">
      <c r="B41" s="115" t="s">
        <v>603</v>
      </c>
      <c r="C41" s="115"/>
      <c r="D41" s="98" t="s">
        <v>518</v>
      </c>
      <c r="E41" s="103"/>
      <c r="F41" s="120">
        <v>11</v>
      </c>
      <c r="G41" s="120">
        <v>11</v>
      </c>
      <c r="H41" s="116"/>
    </row>
    <row r="42" spans="2:14" s="105" customFormat="1" ht="23.45" customHeight="1">
      <c r="B42" s="115" t="s">
        <v>604</v>
      </c>
      <c r="C42" s="115" t="s">
        <v>598</v>
      </c>
      <c r="D42" s="98" t="s">
        <v>518</v>
      </c>
      <c r="E42" s="103"/>
      <c r="F42" s="120">
        <v>1</v>
      </c>
      <c r="G42" s="120">
        <v>1</v>
      </c>
      <c r="H42" s="116"/>
    </row>
    <row r="43" spans="2:14" ht="23.45" customHeight="1">
      <c r="B43" s="102" t="s">
        <v>605</v>
      </c>
      <c r="C43" s="106"/>
      <c r="D43" s="98" t="s">
        <v>526</v>
      </c>
      <c r="E43" s="99"/>
      <c r="F43" s="118">
        <v>5</v>
      </c>
      <c r="G43" s="118">
        <v>5</v>
      </c>
      <c r="H43" s="99"/>
    </row>
    <row r="44" spans="2:14" s="94" customFormat="1" ht="23.45" customHeight="1">
      <c r="B44" s="172" t="s">
        <v>619</v>
      </c>
      <c r="C44" s="173"/>
      <c r="D44" s="95"/>
      <c r="E44" s="95"/>
      <c r="F44" s="95"/>
      <c r="G44" s="95"/>
      <c r="H44" s="95"/>
      <c r="I44" s="89"/>
      <c r="J44" s="89"/>
      <c r="K44" s="89"/>
      <c r="L44" s="89"/>
      <c r="M44" s="89"/>
      <c r="N44" s="89"/>
    </row>
    <row r="45" spans="2:14" ht="23.45" customHeight="1">
      <c r="B45" s="102" t="s">
        <v>575</v>
      </c>
      <c r="C45" s="115" t="s">
        <v>620</v>
      </c>
      <c r="D45" s="98" t="s">
        <v>577</v>
      </c>
      <c r="E45" s="99" t="s">
        <v>621</v>
      </c>
      <c r="F45" s="118" t="s">
        <v>622</v>
      </c>
      <c r="G45" s="118">
        <f>(3+11+8+3)</f>
        <v>25</v>
      </c>
      <c r="H45" s="119"/>
    </row>
    <row r="46" spans="2:14" ht="23.45" customHeight="1">
      <c r="B46" s="102" t="s">
        <v>575</v>
      </c>
      <c r="C46" s="115" t="s">
        <v>623</v>
      </c>
      <c r="D46" s="98" t="s">
        <v>577</v>
      </c>
      <c r="E46" s="99" t="s">
        <v>621</v>
      </c>
      <c r="F46" s="118" t="s">
        <v>622</v>
      </c>
      <c r="G46" s="118">
        <f>(3+11+8+3)</f>
        <v>25</v>
      </c>
      <c r="H46" s="119"/>
    </row>
    <row r="47" spans="2:14" ht="23.45" customHeight="1">
      <c r="B47" s="102" t="s">
        <v>575</v>
      </c>
      <c r="C47" s="115" t="s">
        <v>576</v>
      </c>
      <c r="D47" s="98" t="s">
        <v>577</v>
      </c>
      <c r="E47" s="99" t="s">
        <v>607</v>
      </c>
      <c r="F47" s="118" t="s">
        <v>624</v>
      </c>
      <c r="G47" s="118">
        <f>(2+10+5+3+2+2+2+2+3)</f>
        <v>31</v>
      </c>
      <c r="H47" s="119"/>
    </row>
    <row r="48" spans="2:14" ht="23.45" customHeight="1">
      <c r="B48" s="102" t="s">
        <v>575</v>
      </c>
      <c r="C48" s="115" t="s">
        <v>576</v>
      </c>
      <c r="D48" s="98" t="s">
        <v>577</v>
      </c>
      <c r="E48" s="99" t="s">
        <v>578</v>
      </c>
      <c r="F48" s="118" t="s">
        <v>625</v>
      </c>
      <c r="G48" s="118">
        <f>(4+11+3+10+7+2+2+3)</f>
        <v>42</v>
      </c>
      <c r="H48" s="119"/>
    </row>
    <row r="49" spans="2:8" ht="23.45" customHeight="1">
      <c r="B49" s="102" t="s">
        <v>575</v>
      </c>
      <c r="C49" s="115" t="s">
        <v>576</v>
      </c>
      <c r="D49" s="98" t="s">
        <v>577</v>
      </c>
      <c r="E49" s="99" t="s">
        <v>626</v>
      </c>
      <c r="F49" s="118" t="s">
        <v>627</v>
      </c>
      <c r="G49" s="118">
        <f>(21+9+11+4+2+2+3)+(8+6+3+2+3)</f>
        <v>74</v>
      </c>
      <c r="H49" s="119"/>
    </row>
    <row r="50" spans="2:8" ht="23.45" customHeight="1">
      <c r="B50" s="102" t="s">
        <v>575</v>
      </c>
      <c r="C50" s="115" t="s">
        <v>576</v>
      </c>
      <c r="D50" s="98" t="s">
        <v>577</v>
      </c>
      <c r="E50" s="99" t="s">
        <v>578</v>
      </c>
      <c r="F50" s="120" t="s">
        <v>628</v>
      </c>
      <c r="G50" s="120">
        <f>(5)*1.5</f>
        <v>7.5</v>
      </c>
      <c r="H50" s="119"/>
    </row>
    <row r="51" spans="2:8" ht="23.45" customHeight="1">
      <c r="B51" s="102" t="s">
        <v>575</v>
      </c>
      <c r="C51" s="115" t="s">
        <v>576</v>
      </c>
      <c r="D51" s="98" t="s">
        <v>577</v>
      </c>
      <c r="E51" s="99" t="s">
        <v>580</v>
      </c>
      <c r="F51" s="120" t="s">
        <v>629</v>
      </c>
      <c r="G51" s="120">
        <f>(11)*1.5</f>
        <v>16.5</v>
      </c>
      <c r="H51" s="119"/>
    </row>
    <row r="52" spans="2:8" s="105" customFormat="1" ht="23.45" customHeight="1">
      <c r="B52" s="107" t="s">
        <v>630</v>
      </c>
      <c r="C52" s="130" t="s">
        <v>631</v>
      </c>
      <c r="D52" s="98" t="s">
        <v>577</v>
      </c>
      <c r="E52" s="99" t="s">
        <v>621</v>
      </c>
      <c r="F52" s="118" t="s">
        <v>622</v>
      </c>
      <c r="G52" s="118">
        <f>(3+11+8+3)</f>
        <v>25</v>
      </c>
      <c r="H52" s="116"/>
    </row>
    <row r="53" spans="2:8" s="105" customFormat="1" ht="23.45" customHeight="1">
      <c r="B53" s="115" t="s">
        <v>584</v>
      </c>
      <c r="C53" s="121" t="s">
        <v>585</v>
      </c>
      <c r="D53" s="98" t="s">
        <v>577</v>
      </c>
      <c r="E53" s="99" t="s">
        <v>621</v>
      </c>
      <c r="F53" s="118" t="s">
        <v>632</v>
      </c>
      <c r="G53" s="118">
        <f>(3+11+8+3)*8</f>
        <v>200</v>
      </c>
      <c r="H53" s="116"/>
    </row>
    <row r="54" spans="2:8" s="105" customFormat="1" ht="23.45" customHeight="1">
      <c r="B54" s="115" t="s">
        <v>584</v>
      </c>
      <c r="C54" s="121" t="s">
        <v>585</v>
      </c>
      <c r="D54" s="98" t="s">
        <v>577</v>
      </c>
      <c r="E54" s="99" t="s">
        <v>607</v>
      </c>
      <c r="F54" s="118" t="s">
        <v>633</v>
      </c>
      <c r="G54" s="118">
        <f>(2+10+5+3+2+2+2+2+3)*2</f>
        <v>62</v>
      </c>
      <c r="H54" s="116"/>
    </row>
    <row r="55" spans="2:8" s="105" customFormat="1" ht="23.45" customHeight="1">
      <c r="B55" s="115" t="s">
        <v>584</v>
      </c>
      <c r="C55" s="121" t="s">
        <v>585</v>
      </c>
      <c r="D55" s="98" t="s">
        <v>577</v>
      </c>
      <c r="E55" s="99" t="s">
        <v>578</v>
      </c>
      <c r="F55" s="118" t="s">
        <v>634</v>
      </c>
      <c r="G55" s="118">
        <f>(4+11+3+10+7+2+2+3)*3+(5)*1.5*3</f>
        <v>148.5</v>
      </c>
      <c r="H55" s="116"/>
    </row>
    <row r="56" spans="2:8" s="105" customFormat="1" ht="23.45" customHeight="1">
      <c r="B56" s="115" t="s">
        <v>584</v>
      </c>
      <c r="C56" s="121" t="s">
        <v>587</v>
      </c>
      <c r="D56" s="98" t="s">
        <v>577</v>
      </c>
      <c r="E56" s="99" t="s">
        <v>626</v>
      </c>
      <c r="F56" s="118" t="s">
        <v>635</v>
      </c>
      <c r="G56" s="118">
        <f>(21+9+11+4+2+2+3)*4+(10)*1.5*4+(8+6+3+2+3)*2+(1)*1.5*2</f>
        <v>315</v>
      </c>
      <c r="H56" s="116"/>
    </row>
    <row r="57" spans="2:8" ht="23.45" customHeight="1">
      <c r="B57" s="115" t="s">
        <v>589</v>
      </c>
      <c r="C57" s="102" t="s">
        <v>590</v>
      </c>
      <c r="D57" s="98" t="s">
        <v>518</v>
      </c>
      <c r="E57" s="99"/>
      <c r="F57" s="118" t="s">
        <v>636</v>
      </c>
      <c r="G57" s="118">
        <f>10+1+1+5+1+1+1</f>
        <v>20</v>
      </c>
      <c r="H57" s="122"/>
    </row>
    <row r="58" spans="2:8" s="105" customFormat="1" ht="23.45" customHeight="1">
      <c r="B58" s="115" t="s">
        <v>592</v>
      </c>
      <c r="C58" s="115" t="s">
        <v>593</v>
      </c>
      <c r="D58" s="98" t="s">
        <v>518</v>
      </c>
      <c r="E58" s="103"/>
      <c r="F58" s="118" t="str">
        <f>F57</f>
        <v>10+1+1+5+1+1+1</v>
      </c>
      <c r="G58" s="118">
        <f>G57</f>
        <v>20</v>
      </c>
      <c r="H58" s="116"/>
    </row>
    <row r="59" spans="2:8" s="105" customFormat="1" ht="23.25" customHeight="1">
      <c r="B59" s="115" t="s">
        <v>637</v>
      </c>
      <c r="C59" s="115" t="s">
        <v>638</v>
      </c>
      <c r="D59" s="98" t="s">
        <v>518</v>
      </c>
      <c r="E59" s="103"/>
      <c r="F59" s="120">
        <v>1</v>
      </c>
      <c r="G59" s="120">
        <v>1</v>
      </c>
      <c r="H59" s="116"/>
    </row>
    <row r="60" spans="2:8" s="105" customFormat="1" ht="23.25" customHeight="1">
      <c r="B60" s="115" t="s">
        <v>639</v>
      </c>
      <c r="C60" s="131" t="s">
        <v>640</v>
      </c>
      <c r="D60" s="98" t="s">
        <v>518</v>
      </c>
      <c r="E60" s="103"/>
      <c r="F60" s="120">
        <f>F59</f>
        <v>1</v>
      </c>
      <c r="G60" s="120">
        <f>G59</f>
        <v>1</v>
      </c>
      <c r="H60" s="116"/>
    </row>
    <row r="61" spans="2:8" s="105" customFormat="1" ht="23.25" customHeight="1">
      <c r="B61" s="115" t="s">
        <v>641</v>
      </c>
      <c r="C61" s="131" t="s">
        <v>642</v>
      </c>
      <c r="D61" s="98" t="s">
        <v>518</v>
      </c>
      <c r="E61" s="103"/>
      <c r="F61" s="120">
        <f>F60</f>
        <v>1</v>
      </c>
      <c r="G61" s="120">
        <f>G60</f>
        <v>1</v>
      </c>
      <c r="H61" s="116"/>
    </row>
    <row r="62" spans="2:8" s="105" customFormat="1" ht="23.45" customHeight="1">
      <c r="B62" s="115" t="s">
        <v>580</v>
      </c>
      <c r="C62" s="115" t="s">
        <v>594</v>
      </c>
      <c r="D62" s="98" t="s">
        <v>518</v>
      </c>
      <c r="E62" s="103"/>
      <c r="F62" s="120">
        <v>8</v>
      </c>
      <c r="G62" s="120">
        <v>8</v>
      </c>
      <c r="H62" s="116"/>
    </row>
    <row r="63" spans="2:8" s="105" customFormat="1" ht="23.45" customHeight="1">
      <c r="B63" s="115" t="s">
        <v>580</v>
      </c>
      <c r="C63" s="115" t="s">
        <v>595</v>
      </c>
      <c r="D63" s="98" t="s">
        <v>518</v>
      </c>
      <c r="E63" s="103"/>
      <c r="F63" s="120">
        <v>1</v>
      </c>
      <c r="G63" s="120">
        <v>1</v>
      </c>
      <c r="H63" s="116"/>
    </row>
    <row r="64" spans="2:8" s="105" customFormat="1" ht="23.45" customHeight="1">
      <c r="B64" s="115" t="s">
        <v>580</v>
      </c>
      <c r="C64" s="115" t="s">
        <v>596</v>
      </c>
      <c r="D64" s="98" t="s">
        <v>518</v>
      </c>
      <c r="E64" s="103"/>
      <c r="F64" s="120">
        <v>1</v>
      </c>
      <c r="G64" s="120">
        <v>1</v>
      </c>
      <c r="H64" s="116"/>
    </row>
    <row r="65" spans="2:8" s="105" customFormat="1" ht="23.45" customHeight="1">
      <c r="B65" s="115" t="s">
        <v>597</v>
      </c>
      <c r="C65" s="115" t="s">
        <v>598</v>
      </c>
      <c r="D65" s="98" t="s">
        <v>518</v>
      </c>
      <c r="E65" s="103"/>
      <c r="F65" s="120">
        <v>1</v>
      </c>
      <c r="G65" s="120">
        <v>1</v>
      </c>
      <c r="H65" s="116"/>
    </row>
    <row r="66" spans="2:8" ht="23.45" customHeight="1">
      <c r="B66" s="102" t="s">
        <v>617</v>
      </c>
      <c r="C66" s="106" t="s">
        <v>600</v>
      </c>
      <c r="D66" s="98" t="s">
        <v>526</v>
      </c>
      <c r="E66" s="99"/>
      <c r="F66" s="118">
        <v>1</v>
      </c>
      <c r="G66" s="118">
        <v>1</v>
      </c>
      <c r="H66" s="99"/>
    </row>
    <row r="67" spans="2:8" ht="23.45" customHeight="1">
      <c r="B67" s="102" t="s">
        <v>599</v>
      </c>
      <c r="C67" s="106" t="s">
        <v>600</v>
      </c>
      <c r="D67" s="98" t="s">
        <v>526</v>
      </c>
      <c r="E67" s="99"/>
      <c r="F67" s="118">
        <v>4</v>
      </c>
      <c r="G67" s="118">
        <v>4</v>
      </c>
      <c r="H67" s="99"/>
    </row>
    <row r="68" spans="2:8" ht="23.45" customHeight="1">
      <c r="B68" s="102" t="s">
        <v>643</v>
      </c>
      <c r="C68" s="106" t="s">
        <v>644</v>
      </c>
      <c r="D68" s="98" t="s">
        <v>526</v>
      </c>
      <c r="E68" s="99"/>
      <c r="F68" s="118">
        <v>1</v>
      </c>
      <c r="G68" s="118">
        <v>1</v>
      </c>
      <c r="H68" s="99"/>
    </row>
    <row r="69" spans="2:8" s="128" customFormat="1" ht="23.45" customHeight="1">
      <c r="B69" s="123" t="s">
        <v>601</v>
      </c>
      <c r="C69" s="124" t="s">
        <v>602</v>
      </c>
      <c r="D69" s="125" t="s">
        <v>526</v>
      </c>
      <c r="E69" s="103"/>
      <c r="F69" s="126">
        <v>1</v>
      </c>
      <c r="G69" s="126">
        <v>1</v>
      </c>
      <c r="H69" s="127"/>
    </row>
    <row r="70" spans="2:8" ht="23.45" customHeight="1">
      <c r="B70" s="102" t="s">
        <v>645</v>
      </c>
      <c r="C70" s="106" t="s">
        <v>646</v>
      </c>
      <c r="D70" s="98" t="s">
        <v>526</v>
      </c>
      <c r="E70" s="99"/>
      <c r="F70" s="118">
        <v>2</v>
      </c>
      <c r="G70" s="118">
        <v>2</v>
      </c>
      <c r="H70" s="99"/>
    </row>
    <row r="71" spans="2:8" s="128" customFormat="1" ht="23.45" customHeight="1">
      <c r="B71" s="123" t="s">
        <v>618</v>
      </c>
      <c r="C71" s="124" t="s">
        <v>602</v>
      </c>
      <c r="D71" s="129" t="s">
        <v>518</v>
      </c>
      <c r="E71" s="103"/>
      <c r="F71" s="126">
        <v>1</v>
      </c>
      <c r="G71" s="126">
        <v>1</v>
      </c>
      <c r="H71" s="127"/>
    </row>
    <row r="72" spans="2:8" s="128" customFormat="1" ht="23.45" customHeight="1">
      <c r="B72" s="132" t="s">
        <v>647</v>
      </c>
      <c r="C72" s="133" t="s">
        <v>648</v>
      </c>
      <c r="D72" s="129" t="s">
        <v>518</v>
      </c>
      <c r="E72" s="103"/>
      <c r="F72" s="126">
        <v>1</v>
      </c>
      <c r="G72" s="126">
        <v>1</v>
      </c>
      <c r="H72" s="127"/>
    </row>
    <row r="73" spans="2:8" s="105" customFormat="1" ht="23.45" customHeight="1">
      <c r="B73" s="115" t="s">
        <v>603</v>
      </c>
      <c r="C73" s="115"/>
      <c r="D73" s="98" t="s">
        <v>518</v>
      </c>
      <c r="E73" s="103"/>
      <c r="F73" s="120">
        <v>12</v>
      </c>
      <c r="G73" s="120">
        <v>12</v>
      </c>
      <c r="H73" s="116"/>
    </row>
    <row r="74" spans="2:8" s="105" customFormat="1" ht="23.45" customHeight="1">
      <c r="B74" s="115" t="s">
        <v>604</v>
      </c>
      <c r="C74" s="115" t="s">
        <v>598</v>
      </c>
      <c r="D74" s="98" t="s">
        <v>518</v>
      </c>
      <c r="E74" s="103"/>
      <c r="F74" s="120">
        <v>1</v>
      </c>
      <c r="G74" s="120">
        <v>1</v>
      </c>
      <c r="H74" s="116"/>
    </row>
    <row r="75" spans="2:8" ht="23.45" customHeight="1">
      <c r="B75" s="102" t="s">
        <v>605</v>
      </c>
      <c r="C75" s="106"/>
      <c r="D75" s="98" t="s">
        <v>526</v>
      </c>
      <c r="E75" s="99"/>
      <c r="F75" s="118">
        <v>5</v>
      </c>
      <c r="G75" s="118">
        <v>5</v>
      </c>
      <c r="H75" s="99"/>
    </row>
    <row r="76" spans="2:8" ht="23.45" customHeight="1">
      <c r="B76" s="115" t="s">
        <v>649</v>
      </c>
      <c r="C76" s="115"/>
      <c r="D76" s="98" t="s">
        <v>518</v>
      </c>
      <c r="E76" s="103"/>
      <c r="F76" s="120">
        <v>1</v>
      </c>
      <c r="G76" s="120">
        <v>1</v>
      </c>
      <c r="H76" s="99"/>
    </row>
    <row r="77" spans="2:8" ht="23.45" customHeight="1">
      <c r="B77" s="115" t="s">
        <v>650</v>
      </c>
      <c r="C77" s="115" t="s">
        <v>598</v>
      </c>
      <c r="D77" s="98" t="s">
        <v>518</v>
      </c>
      <c r="E77" s="103"/>
      <c r="F77" s="120">
        <v>1</v>
      </c>
      <c r="G77" s="120">
        <v>1</v>
      </c>
      <c r="H77" s="122"/>
    </row>
    <row r="78" spans="2:8" s="105" customFormat="1" ht="23.45" customHeight="1">
      <c r="B78" s="115" t="s">
        <v>651</v>
      </c>
      <c r="C78" s="115" t="s">
        <v>652</v>
      </c>
      <c r="D78" s="98" t="s">
        <v>518</v>
      </c>
      <c r="E78" s="103"/>
      <c r="F78" s="118">
        <v>1</v>
      </c>
      <c r="G78" s="118">
        <v>1</v>
      </c>
      <c r="H78" s="116"/>
    </row>
    <row r="79" spans="2:8" ht="23.45" customHeight="1">
      <c r="B79" s="115" t="s">
        <v>653</v>
      </c>
      <c r="C79" s="131" t="s">
        <v>640</v>
      </c>
      <c r="D79" s="98" t="s">
        <v>518</v>
      </c>
      <c r="E79" s="103"/>
      <c r="F79" s="120">
        <f>F78</f>
        <v>1</v>
      </c>
      <c r="G79" s="120">
        <f>G78</f>
        <v>1</v>
      </c>
      <c r="H79" s="99"/>
    </row>
    <row r="80" spans="2:8" ht="23.45" customHeight="1">
      <c r="B80" s="102"/>
      <c r="C80" s="115"/>
      <c r="D80" s="98"/>
      <c r="E80" s="99"/>
      <c r="F80" s="118"/>
      <c r="G80" s="118"/>
      <c r="H80" s="99"/>
    </row>
    <row r="81" spans="2:8" ht="23.45" customHeight="1">
      <c r="B81" s="115"/>
      <c r="C81" s="102"/>
      <c r="D81" s="98"/>
      <c r="E81" s="99"/>
      <c r="F81" s="118"/>
      <c r="G81" s="118"/>
      <c r="H81" s="122"/>
    </row>
    <row r="82" spans="2:8" s="105" customFormat="1" ht="23.45" customHeight="1">
      <c r="B82" s="115"/>
      <c r="C82" s="115"/>
      <c r="D82" s="98"/>
      <c r="E82" s="103"/>
      <c r="F82" s="118"/>
      <c r="G82" s="118"/>
      <c r="H82" s="116"/>
    </row>
    <row r="83" spans="2:8" ht="23.45" customHeight="1">
      <c r="B83" s="102"/>
      <c r="C83" s="106"/>
      <c r="D83" s="98"/>
      <c r="E83" s="99"/>
      <c r="F83" s="118"/>
      <c r="G83" s="118"/>
      <c r="H83" s="99"/>
    </row>
    <row r="84" spans="2:8" ht="23.45" customHeight="1">
      <c r="B84" s="102"/>
      <c r="C84" s="115"/>
      <c r="D84" s="98"/>
      <c r="E84" s="99"/>
      <c r="F84" s="118"/>
      <c r="G84" s="118"/>
      <c r="H84" s="99"/>
    </row>
    <row r="85" spans="2:8" ht="23.45" customHeight="1">
      <c r="B85" s="115"/>
      <c r="C85" s="102"/>
      <c r="D85" s="98"/>
      <c r="E85" s="99"/>
      <c r="F85" s="118"/>
      <c r="G85" s="118"/>
      <c r="H85" s="122"/>
    </row>
    <row r="86" spans="2:8" s="105" customFormat="1" ht="23.45" customHeight="1">
      <c r="B86" s="115"/>
      <c r="C86" s="115"/>
      <c r="D86" s="98"/>
      <c r="E86" s="103"/>
      <c r="F86" s="118"/>
      <c r="G86" s="118"/>
      <c r="H86" s="116"/>
    </row>
    <row r="87" spans="2:8" ht="23.45" customHeight="1">
      <c r="B87" s="102"/>
      <c r="C87" s="115"/>
      <c r="D87" s="98"/>
      <c r="E87" s="99"/>
      <c r="F87" s="118"/>
      <c r="G87" s="118"/>
      <c r="H87" s="99"/>
    </row>
    <row r="88" spans="2:8" ht="23.45" customHeight="1">
      <c r="B88" s="102"/>
      <c r="C88" s="115"/>
      <c r="D88" s="98"/>
      <c r="E88" s="99"/>
      <c r="F88" s="118"/>
      <c r="G88" s="118"/>
      <c r="H88" s="99"/>
    </row>
    <row r="89" spans="2:8" ht="23.45" customHeight="1">
      <c r="B89" s="115"/>
      <c r="C89" s="102"/>
      <c r="D89" s="98"/>
      <c r="E89" s="99"/>
      <c r="F89" s="118"/>
      <c r="G89" s="118"/>
      <c r="H89" s="122"/>
    </row>
    <row r="90" spans="2:8" s="105" customFormat="1" ht="23.45" customHeight="1">
      <c r="B90" s="115"/>
      <c r="C90" s="115"/>
      <c r="D90" s="98"/>
      <c r="E90" s="103"/>
      <c r="F90" s="118"/>
      <c r="G90" s="118"/>
      <c r="H90" s="116"/>
    </row>
    <row r="91" spans="2:8" ht="23.45" customHeight="1">
      <c r="B91" s="102"/>
      <c r="C91" s="115"/>
      <c r="D91" s="98"/>
      <c r="E91" s="99"/>
      <c r="F91" s="118"/>
      <c r="G91" s="118"/>
      <c r="H91" s="99"/>
    </row>
    <row r="92" spans="2:8" ht="23.45" customHeight="1">
      <c r="B92" s="115"/>
      <c r="C92" s="102"/>
      <c r="D92" s="98"/>
      <c r="E92" s="99"/>
      <c r="F92" s="118"/>
      <c r="G92" s="118"/>
      <c r="H92" s="122"/>
    </row>
    <row r="93" spans="2:8" s="105" customFormat="1" ht="23.45" customHeight="1">
      <c r="B93" s="115"/>
      <c r="C93" s="115"/>
      <c r="D93" s="98"/>
      <c r="E93" s="103"/>
      <c r="F93" s="118"/>
      <c r="G93" s="118"/>
      <c r="H93" s="116"/>
    </row>
    <row r="94" spans="2:8" ht="23.45" customHeight="1">
      <c r="B94" s="102"/>
      <c r="C94" s="106"/>
      <c r="D94" s="98"/>
      <c r="E94" s="99"/>
      <c r="F94" s="118"/>
      <c r="G94" s="118"/>
      <c r="H94" s="99"/>
    </row>
    <row r="95" spans="2:8" ht="23.45" customHeight="1">
      <c r="B95" s="102"/>
      <c r="C95" s="115"/>
      <c r="D95" s="98"/>
      <c r="E95" s="99"/>
      <c r="F95" s="118"/>
      <c r="G95" s="118"/>
      <c r="H95" s="99"/>
    </row>
    <row r="96" spans="2:8" ht="23.45" customHeight="1">
      <c r="B96" s="115"/>
      <c r="C96" s="102"/>
      <c r="D96" s="98"/>
      <c r="E96" s="99"/>
      <c r="F96" s="118"/>
      <c r="G96" s="118"/>
      <c r="H96" s="122"/>
    </row>
  </sheetData>
  <mergeCells count="11">
    <mergeCell ref="B5:C5"/>
    <mergeCell ref="B23:C23"/>
    <mergeCell ref="B44:C44"/>
    <mergeCell ref="B1:H1"/>
    <mergeCell ref="B3:B4"/>
    <mergeCell ref="C3:C4"/>
    <mergeCell ref="D3:D4"/>
    <mergeCell ref="E3:E4"/>
    <mergeCell ref="F3:F4"/>
    <mergeCell ref="G3:G4"/>
    <mergeCell ref="H3:H4"/>
  </mergeCells>
  <phoneticPr fontId="1" type="noConversion"/>
  <pageMargins left="0.78740157480314965" right="0.39370078740157483" top="0.59055118110236227" bottom="0.44" header="0.39370078740157483" footer="0.3"/>
  <pageSetup paperSize="9" scale="80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22</vt:i4>
      </vt:variant>
      <vt:variant>
        <vt:lpstr>이름 지정된 범위</vt:lpstr>
      </vt:variant>
      <vt:variant>
        <vt:i4>31</vt:i4>
      </vt:variant>
    </vt:vector>
  </HeadingPairs>
  <TitlesOfParts>
    <vt:vector size="53" baseType="lpstr">
      <vt:lpstr>간지</vt:lpstr>
      <vt:lpstr>설계서</vt:lpstr>
      <vt:lpstr>내역간지1</vt:lpstr>
      <vt:lpstr>원가계산서</vt:lpstr>
      <vt:lpstr>공종별총괄집계표</vt:lpstr>
      <vt:lpstr>내역간지2</vt:lpstr>
      <vt:lpstr>공종별집계표-MF</vt:lpstr>
      <vt:lpstr>공종별내역서-MF</vt:lpstr>
      <vt:lpstr>공량산출근거서-MF</vt:lpstr>
      <vt:lpstr>일위대가목록-MF</vt:lpstr>
      <vt:lpstr>일위대가-MF</vt:lpstr>
      <vt:lpstr>단가대비표-MF</vt:lpstr>
      <vt:lpstr>내역간지3</vt:lpstr>
      <vt:lpstr>공종별집계표-EF</vt:lpstr>
      <vt:lpstr>공종별내역서-EF</vt:lpstr>
      <vt:lpstr>공량산출근거서-EF</vt:lpstr>
      <vt:lpstr>일위대가목록-EF</vt:lpstr>
      <vt:lpstr>일위대가-EF</vt:lpstr>
      <vt:lpstr>단가대비표-EF</vt:lpstr>
      <vt:lpstr>수량산출간지</vt:lpstr>
      <vt:lpstr>산출-m</vt:lpstr>
      <vt:lpstr>산출-j</vt:lpstr>
      <vt:lpstr>'공량산출근거서-EF'!Print_Area</vt:lpstr>
      <vt:lpstr>'공량산출근거서-MF'!Print_Area</vt:lpstr>
      <vt:lpstr>'공종별내역서-EF'!Print_Area</vt:lpstr>
      <vt:lpstr>'공종별내역서-MF'!Print_Area</vt:lpstr>
      <vt:lpstr>'공종별집계표-EF'!Print_Area</vt:lpstr>
      <vt:lpstr>'공종별집계표-MF'!Print_Area</vt:lpstr>
      <vt:lpstr>공종별총괄집계표!Print_Area</vt:lpstr>
      <vt:lpstr>'단가대비표-EF'!Print_Area</vt:lpstr>
      <vt:lpstr>'단가대비표-MF'!Print_Area</vt:lpstr>
      <vt:lpstr>'산출-m'!Print_Area</vt:lpstr>
      <vt:lpstr>설계서!Print_Area</vt:lpstr>
      <vt:lpstr>'일위대가-EF'!Print_Area</vt:lpstr>
      <vt:lpstr>'일위대가-MF'!Print_Area</vt:lpstr>
      <vt:lpstr>'일위대가목록-EF'!Print_Area</vt:lpstr>
      <vt:lpstr>'일위대가목록-MF'!Print_Area</vt:lpstr>
      <vt:lpstr>'공량산출근거서-EF'!Print_Titles</vt:lpstr>
      <vt:lpstr>'공량산출근거서-MF'!Print_Titles</vt:lpstr>
      <vt:lpstr>'공종별내역서-EF'!Print_Titles</vt:lpstr>
      <vt:lpstr>'공종별내역서-MF'!Print_Titles</vt:lpstr>
      <vt:lpstr>'공종별집계표-EF'!Print_Titles</vt:lpstr>
      <vt:lpstr>'공종별집계표-MF'!Print_Titles</vt:lpstr>
      <vt:lpstr>공종별총괄집계표!Print_Titles</vt:lpstr>
      <vt:lpstr>'단가대비표-EF'!Print_Titles</vt:lpstr>
      <vt:lpstr>'단가대비표-MF'!Print_Titles</vt:lpstr>
      <vt:lpstr>'산출-j'!Print_Titles</vt:lpstr>
      <vt:lpstr>'산출-m'!Print_Titles</vt:lpstr>
      <vt:lpstr>원가계산서!Print_Titles</vt:lpstr>
      <vt:lpstr>'일위대가-EF'!Print_Titles</vt:lpstr>
      <vt:lpstr>'일위대가-MF'!Print_Titles</vt:lpstr>
      <vt:lpstr>'일위대가목록-EF'!Print_Titles</vt:lpstr>
      <vt:lpstr>'일위대가목록-MF'!Print_Titles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2023-02-05T14:15:42Z</cp:lastPrinted>
  <dcterms:created xsi:type="dcterms:W3CDTF">2022-01-07T04:00:53Z</dcterms:created>
  <dcterms:modified xsi:type="dcterms:W3CDTF">2026-07-30T08:53:32Z</dcterms:modified>
</cp:coreProperties>
</file>