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60708 의회 리모델링 공사\260729 의회 공사 도면 및 내역서\260730 건축공사 계약심사 결과\20260730_계약심사반영\02. 심사후\"/>
    </mc:Choice>
  </mc:AlternateContent>
  <xr:revisionPtr revIDLastSave="0" documentId="13_ncr:1_{FC746770-EBA9-47C4-B02B-BDDCC835662B}" xr6:coauthVersionLast="47" xr6:coauthVersionMax="47" xr10:uidLastSave="{00000000-0000-0000-0000-000000000000}"/>
  <bookViews>
    <workbookView xWindow="-120" yWindow="-120" windowWidth="29040" windowHeight="15720" firstSheet="1" activeTab="1" xr2:uid="{22269527-B30C-4436-9801-617C88A35D8F}"/>
  </bookViews>
  <sheets>
    <sheet name="총괄표(세로)" sheetId="18" state="hidden" r:id="rId1"/>
    <sheet name="원가계산서 (건축)" sheetId="19" r:id="rId2"/>
    <sheet name="집계표" sheetId="13" r:id="rId3"/>
    <sheet name="공종별집계표" sheetId="12" r:id="rId4"/>
    <sheet name="건축공사 내역" sheetId="10" r:id="rId5"/>
  </sheets>
  <externalReferences>
    <externalReference r:id="rId6"/>
  </externalReferences>
  <definedNames>
    <definedName name="_xlnm.Print_Area" localSheetId="4">'건축공사 내역'!$C$1:$O$336</definedName>
    <definedName name="_xlnm.Print_Area" localSheetId="3">공종별집계표!$B$1:$N$27</definedName>
    <definedName name="_xlnm.Print_Area" localSheetId="1">'원가계산서 (건축)'!$A$1:$W$42</definedName>
    <definedName name="_xlnm.Print_Area" localSheetId="2">집계표!$A$1:$M$28</definedName>
    <definedName name="_xlnm.Print_Area" localSheetId="0">'총괄표(세로)'!$A$1:$AG$31</definedName>
    <definedName name="_xlnm.Print_Titles" localSheetId="4">'건축공사 내역'!$1:$4</definedName>
    <definedName name="_xlnm.Print_Titles" localSheetId="3">공종별집계표!$1:$4</definedName>
    <definedName name="_xlnm.Print_Titles" localSheetId="2">집계표!$1:$4</definedName>
    <definedName name="경비소계">'원가계산서 (건축)'!$G$31</definedName>
    <definedName name="공급가">'원가계산서 (건축)'!$G$36</definedName>
    <definedName name="공사기간">'원가계산서 (건축)'!$AD$14</definedName>
    <definedName name="관급자재">'원가계산서 (건축)'!$G$39</definedName>
    <definedName name="노무비소계">'원가계산서 (건축)'!$G$11</definedName>
    <definedName name="노무비요율">'원가계산서 (건축)'!$G$45:$H$45</definedName>
    <definedName name="노무비요율2">'원가계산서 (건축)'!$E$46:$G$46</definedName>
    <definedName name="노무비요율3">'원가계산서 (건축)'!$E$45:$G$45</definedName>
    <definedName name="노무비요율4">'원가계산서 (건축)'!$E$44:$G$44</definedName>
    <definedName name="단수정리">'원가계산서 (건축)'!$G$45</definedName>
    <definedName name="대상액1">'원가계산서 (건축)'!$AD$13</definedName>
    <definedName name="도급">'원가계산서 (건축)'!$G$38</definedName>
    <definedName name="도급자관급">'원가계산서 (건축)'!$G$40</definedName>
    <definedName name="부가">'원가계산서 (건축)'!$G$37</definedName>
    <definedName name="순공사비">'원가계산서 (건축)'!$G$5,'원가계산서 (건축)'!$G$9,'원가계산서 (건축)'!$G$12</definedName>
    <definedName name="순공사비계">'원가계산서 (건축)'!$G$32</definedName>
    <definedName name="이_윤">'원가계산서 (건축)'!$G$34</definedName>
    <definedName name="일반관리">'원가계산서 (건축)'!$G$33</definedName>
    <definedName name="재료비소계">'원가계산서 (건축)'!$G$8</definedName>
    <definedName name="총공사비">'원가계산서 (건축)'!$G$42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9" i="19" l="1"/>
  <c r="G39" i="19"/>
  <c r="H34" i="19"/>
  <c r="H33" i="19"/>
  <c r="H28" i="19"/>
  <c r="H27" i="19"/>
  <c r="H26" i="19"/>
  <c r="H25" i="19"/>
  <c r="H24" i="19"/>
  <c r="H21" i="19"/>
  <c r="H20" i="19"/>
  <c r="H18" i="19"/>
  <c r="H17" i="19"/>
  <c r="H16" i="19"/>
  <c r="H15" i="19"/>
  <c r="H14" i="19"/>
  <c r="H13" i="19"/>
  <c r="H10" i="19"/>
  <c r="P24" i="18"/>
  <c r="O24" i="18"/>
  <c r="J24" i="18"/>
  <c r="I24" i="18"/>
  <c r="P23" i="18"/>
  <c r="O23" i="18"/>
  <c r="J23" i="18"/>
  <c r="I23" i="18"/>
  <c r="P22" i="18"/>
  <c r="O22" i="18"/>
  <c r="J22" i="18"/>
  <c r="I22" i="18"/>
  <c r="P21" i="18"/>
  <c r="O21" i="18"/>
  <c r="J21" i="18"/>
  <c r="I21" i="18"/>
  <c r="P20" i="18"/>
  <c r="O20" i="18"/>
  <c r="J20" i="18"/>
  <c r="I20" i="18"/>
  <c r="AH19" i="18"/>
  <c r="J22" i="12"/>
  <c r="K22" i="12" s="1"/>
  <c r="F8" i="12" l="1"/>
  <c r="E7" i="13" s="1"/>
  <c r="F7" i="13" s="1"/>
  <c r="H22" i="12"/>
  <c r="I22" i="12" s="1"/>
  <c r="F22" i="12"/>
  <c r="G22" i="12" s="1"/>
  <c r="H8" i="12"/>
  <c r="I8" i="12" s="1"/>
  <c r="J19" i="18"/>
  <c r="G30" i="19"/>
  <c r="H30" i="19"/>
  <c r="H22" i="19"/>
  <c r="G22" i="19"/>
  <c r="G8" i="12" l="1"/>
  <c r="M22" i="12"/>
  <c r="J8" i="12"/>
  <c r="K8" i="12" s="1"/>
  <c r="M8" i="12" s="1"/>
  <c r="L22" i="12"/>
  <c r="G7" i="13"/>
  <c r="H7" i="13" s="1"/>
  <c r="H11" i="12"/>
  <c r="I11" i="12" s="1"/>
  <c r="J11" i="12"/>
  <c r="K11" i="12" s="1"/>
  <c r="H10" i="12" l="1"/>
  <c r="I10" i="12" s="1"/>
  <c r="J10" i="12"/>
  <c r="K10" i="12" s="1"/>
  <c r="J18" i="12"/>
  <c r="K18" i="12" s="1"/>
  <c r="H18" i="12"/>
  <c r="I18" i="12" s="1"/>
  <c r="I7" i="13"/>
  <c r="J7" i="13" s="1"/>
  <c r="L7" i="13" s="1"/>
  <c r="G35" i="19" s="1"/>
  <c r="L8" i="12"/>
  <c r="J12" i="12"/>
  <c r="K12" i="12" s="1"/>
  <c r="H16" i="12"/>
  <c r="I16" i="12" s="1"/>
  <c r="H12" i="12"/>
  <c r="I12" i="12" s="1"/>
  <c r="H13" i="12" l="1"/>
  <c r="I13" i="12" s="1"/>
  <c r="K7" i="13"/>
  <c r="H7" i="12" l="1"/>
  <c r="J13" i="12" l="1"/>
  <c r="K13" i="12" s="1"/>
  <c r="H14" i="12"/>
  <c r="I14" i="12" s="1"/>
  <c r="H15" i="12"/>
  <c r="J16" i="12"/>
  <c r="K16" i="12" s="1"/>
  <c r="F16" i="12"/>
  <c r="I7" i="12"/>
  <c r="H6" i="12"/>
  <c r="I6" i="12" s="1"/>
  <c r="J7" i="12" l="1"/>
  <c r="J6" i="12" s="1"/>
  <c r="K6" i="12" s="1"/>
  <c r="H17" i="12"/>
  <c r="I17" i="12" s="1"/>
  <c r="J15" i="12"/>
  <c r="K15" i="12" s="1"/>
  <c r="F18" i="12"/>
  <c r="I15" i="12"/>
  <c r="G16" i="12"/>
  <c r="M16" i="12" s="1"/>
  <c r="L16" i="12"/>
  <c r="K7" i="12" l="1"/>
  <c r="J17" i="12"/>
  <c r="K17" i="12" s="1"/>
  <c r="L18" i="12"/>
  <c r="G18" i="12"/>
  <c r="M18" i="12" s="1"/>
  <c r="J20" i="12"/>
  <c r="J14" i="12" l="1"/>
  <c r="K14" i="12" s="1"/>
  <c r="K20" i="12"/>
  <c r="F20" i="12" l="1"/>
  <c r="F13" i="12"/>
  <c r="F11" i="12"/>
  <c r="F10" i="12"/>
  <c r="H20" i="12"/>
  <c r="L20" i="12" l="1"/>
  <c r="G20" i="12"/>
  <c r="G13" i="12"/>
  <c r="M13" i="12" s="1"/>
  <c r="L13" i="12"/>
  <c r="L11" i="12"/>
  <c r="G11" i="12"/>
  <c r="M11" i="12" s="1"/>
  <c r="L10" i="12"/>
  <c r="G10" i="12"/>
  <c r="M10" i="12" s="1"/>
  <c r="I20" i="12"/>
  <c r="M20" i="12" l="1"/>
  <c r="F14" i="12" l="1"/>
  <c r="F12" i="12"/>
  <c r="F7" i="12"/>
  <c r="F17" i="12" l="1"/>
  <c r="L14" i="12"/>
  <c r="G14" i="12"/>
  <c r="M14" i="12" s="1"/>
  <c r="G12" i="12"/>
  <c r="M12" i="12" s="1"/>
  <c r="L12" i="12"/>
  <c r="G7" i="12"/>
  <c r="M7" i="12" s="1"/>
  <c r="F6" i="12"/>
  <c r="L7" i="12"/>
  <c r="L17" i="12" l="1"/>
  <c r="G17" i="12"/>
  <c r="M17" i="12" s="1"/>
  <c r="L6" i="12"/>
  <c r="G6" i="12"/>
  <c r="M6" i="12" s="1"/>
  <c r="F19" i="12" l="1"/>
  <c r="G19" i="12" l="1"/>
  <c r="F15" i="12" l="1"/>
  <c r="F9" i="12" l="1"/>
  <c r="G15" i="12"/>
  <c r="M15" i="12" s="1"/>
  <c r="L15" i="12"/>
  <c r="G9" i="12" l="1"/>
  <c r="G27" i="12" l="1"/>
  <c r="E5" i="13" s="1"/>
  <c r="F5" i="13" l="1"/>
  <c r="F28" i="13" l="1"/>
  <c r="G5" i="19" s="1"/>
  <c r="G8" i="19" l="1"/>
  <c r="J19" i="12" l="1"/>
  <c r="J9" i="12" l="1"/>
  <c r="K19" i="12"/>
  <c r="K9" i="12" l="1"/>
  <c r="K27" i="12" l="1"/>
  <c r="I5" i="13" s="1"/>
  <c r="J5" i="13" l="1"/>
  <c r="J28" i="13" l="1"/>
  <c r="G12" i="19" s="1"/>
  <c r="H19" i="12" l="1"/>
  <c r="L19" i="12" l="1"/>
  <c r="H9" i="12"/>
  <c r="I19" i="12"/>
  <c r="M19" i="12" s="1"/>
  <c r="L9" i="12" l="1"/>
  <c r="I9" i="12"/>
  <c r="M9" i="12" l="1"/>
  <c r="M27" i="12" s="1"/>
  <c r="I27" i="12"/>
  <c r="G5" i="13" s="1"/>
  <c r="H5" i="13" l="1"/>
  <c r="K5" i="13"/>
  <c r="L5" i="13" l="1"/>
  <c r="L28" i="13" s="1"/>
  <c r="H28" i="13"/>
  <c r="G9" i="19" s="1"/>
  <c r="G18" i="19" l="1"/>
  <c r="G20" i="19"/>
  <c r="G28" i="19"/>
  <c r="G21" i="19"/>
  <c r="G10" i="19"/>
  <c r="G11" i="19" s="1"/>
  <c r="G29" i="19"/>
  <c r="G27" i="19"/>
  <c r="G15" i="19"/>
  <c r="G17" i="19" s="1"/>
  <c r="G16" i="19"/>
  <c r="G19" i="19" l="1"/>
  <c r="G14" i="19"/>
  <c r="G26" i="19"/>
  <c r="G25" i="19"/>
  <c r="G13" i="19"/>
  <c r="G24" i="19"/>
  <c r="G31" i="19" l="1"/>
  <c r="Q21" i="19"/>
  <c r="Q20" i="19"/>
  <c r="H19" i="19"/>
  <c r="G32" i="19"/>
  <c r="G33" i="19" l="1"/>
  <c r="G34" i="19" s="1"/>
  <c r="G36" i="19" l="1"/>
  <c r="G37" i="19" l="1"/>
  <c r="G38" i="19" s="1"/>
  <c r="G42" i="19" l="1"/>
  <c r="X20" i="19"/>
  <c r="W3" i="19" l="1"/>
  <c r="H19" i="18"/>
  <c r="P19" i="18" l="1"/>
  <c r="H26" i="18"/>
  <c r="I26" i="18" l="1"/>
  <c r="N26" i="18"/>
  <c r="M26" i="18"/>
  <c r="G47" i="19"/>
  <c r="G49" i="19" s="1"/>
</calcChain>
</file>

<file path=xl/sharedStrings.xml><?xml version="1.0" encoding="utf-8"?>
<sst xmlns="http://schemas.openxmlformats.org/spreadsheetml/2006/main" count="846" uniqueCount="405">
  <si>
    <t>Project: 전남광주통합특별시청 광주청사 의회 리모델링</t>
  </si>
  <si>
    <t>코드</t>
  </si>
  <si>
    <t>규 격</t>
  </si>
  <si>
    <t>단위</t>
  </si>
  <si>
    <t>재 료 비</t>
  </si>
  <si>
    <t>노 무 비</t>
  </si>
  <si>
    <t>경    비</t>
  </si>
  <si>
    <t>합    계</t>
  </si>
  <si>
    <t>1111170120142544</t>
  </si>
  <si>
    <t>모래</t>
  </si>
  <si>
    <t>광주, 도착도</t>
  </si>
  <si>
    <t>M3</t>
  </si>
  <si>
    <t/>
  </si>
  <si>
    <t>1119160220292341</t>
  </si>
  <si>
    <t>철강설</t>
  </si>
  <si>
    <t>고철, 작업설부산물</t>
  </si>
  <si>
    <t>TON</t>
  </si>
  <si>
    <t>1119160220292351</t>
  </si>
  <si>
    <t>스텐레스, 작업설부산물</t>
  </si>
  <si>
    <t>kg</t>
  </si>
  <si>
    <t>3011160120142684</t>
  </si>
  <si>
    <t>시멘트</t>
  </si>
  <si>
    <t>대리점</t>
  </si>
  <si>
    <t>포</t>
  </si>
  <si>
    <t>3013170421870402</t>
  </si>
  <si>
    <t>도기질타일</t>
  </si>
  <si>
    <t>일반색, 400*200mm</t>
  </si>
  <si>
    <t>M2</t>
  </si>
  <si>
    <t>3016150520155910</t>
  </si>
  <si>
    <t>시트필름붙임</t>
  </si>
  <si>
    <t>불투명시트</t>
  </si>
  <si>
    <t>10</t>
  </si>
  <si>
    <t>3016150910027949</t>
  </si>
  <si>
    <t>석고보드</t>
  </si>
  <si>
    <t>3016150910027954</t>
  </si>
  <si>
    <t>3017170620144985</t>
  </si>
  <si>
    <t>강화유리</t>
  </si>
  <si>
    <t>투명, 10mm</t>
  </si>
  <si>
    <t>3017170620144986</t>
  </si>
  <si>
    <t>투명, 12mm</t>
  </si>
  <si>
    <t>3116240320138294</t>
  </si>
  <si>
    <t>도어힌지</t>
  </si>
  <si>
    <t>황동, 베어링2개, 114.3*3.0mm</t>
  </si>
  <si>
    <t>개</t>
  </si>
  <si>
    <t>3116240320159992</t>
  </si>
  <si>
    <t>플로어힌지</t>
  </si>
  <si>
    <t>KS3호, 105kg, 강화유리문(K-8300)</t>
  </si>
  <si>
    <t>조</t>
  </si>
  <si>
    <t>3116280120158965</t>
  </si>
  <si>
    <t>도어핸들</t>
  </si>
  <si>
    <t>9000PB, 레바형</t>
  </si>
  <si>
    <t>3116280120158969</t>
  </si>
  <si>
    <t>강화유리도아손잡이</t>
  </si>
  <si>
    <t>고급형</t>
  </si>
  <si>
    <t>5601000000000215</t>
  </si>
  <si>
    <t>강화유리문-세이프</t>
  </si>
  <si>
    <t>시공비</t>
  </si>
  <si>
    <t>개소</t>
  </si>
  <si>
    <t>5691000000109133</t>
  </si>
  <si>
    <t>스테인리스 세이프강화도어</t>
  </si>
  <si>
    <t>12*900*2100mm, 투명, 고급형, 헤어라인/밀러</t>
  </si>
  <si>
    <t>5691000000109138</t>
  </si>
  <si>
    <t>12*1000*2100mm, 투명, 고급형, 헤어라인/밀러</t>
  </si>
  <si>
    <t>5691000000109199</t>
  </si>
  <si>
    <t>인</t>
  </si>
  <si>
    <t>보통인부</t>
  </si>
  <si>
    <t>AAD150104100</t>
  </si>
  <si>
    <t xml:space="preserve">혼합건설폐기물 </t>
  </si>
  <si>
    <t>불연성 건설폐기물에 가연성 5% 이하 혼합</t>
  </si>
  <si>
    <t>AAD150105200</t>
  </si>
  <si>
    <t>그 밖의 건설폐기물에 가연성 5% 이하 혼합</t>
  </si>
  <si>
    <t>AAD150105301</t>
  </si>
  <si>
    <t>혼합건설폐기물</t>
  </si>
  <si>
    <t>가연성 폐기물, 소각</t>
  </si>
  <si>
    <t>AAD151106020</t>
  </si>
  <si>
    <t xml:space="preserve">혼합건설폐기물 상차비 </t>
  </si>
  <si>
    <t>(매립지반입대상 폐기물 포함)</t>
  </si>
  <si>
    <t>AAD151106510</t>
  </si>
  <si>
    <t>혼합건설폐기물 운반비</t>
  </si>
  <si>
    <t>16톤 암롤트럭, 30km</t>
  </si>
  <si>
    <t>M</t>
  </si>
  <si>
    <t>EA</t>
  </si>
  <si>
    <t>L</t>
  </si>
  <si>
    <t>대</t>
  </si>
  <si>
    <t>집텍스, 9.5*300*600mm</t>
  </si>
  <si>
    <t>수량</t>
  </si>
  <si>
    <t>단가</t>
  </si>
  <si>
    <t>금액</t>
  </si>
  <si>
    <t>S</t>
  </si>
  <si>
    <t>X</t>
  </si>
  <si>
    <t>AQA122160049</t>
  </si>
  <si>
    <t>AQA800105601</t>
  </si>
  <si>
    <t>악세스 플로어 철거</t>
  </si>
  <si>
    <t>AQA120163006</t>
  </si>
  <si>
    <t>경사 슬로프 철거</t>
  </si>
  <si>
    <t>H:120, W:2200</t>
  </si>
  <si>
    <t>AQA120163007</t>
  </si>
  <si>
    <t>H:120, W:1350</t>
  </si>
  <si>
    <t>AQA120163009</t>
  </si>
  <si>
    <t>SGP 패널 철거</t>
  </si>
  <si>
    <t>65mm</t>
  </si>
  <si>
    <t>U</t>
  </si>
  <si>
    <t>식</t>
  </si>
  <si>
    <t>AQA120161009</t>
  </si>
  <si>
    <t>목재 칸막이벽 철거</t>
  </si>
  <si>
    <t>W60+석고보드(양면 2겹)</t>
  </si>
  <si>
    <t>AQA800050018</t>
  </si>
  <si>
    <t>경량벽체철골틀 해체</t>
  </si>
  <si>
    <t>110mm+석고보드(양면 2겹)</t>
  </si>
  <si>
    <t>AQA800050019</t>
  </si>
  <si>
    <t>160mm+석고보드(양면 2겹)</t>
  </si>
  <si>
    <t>AQA800020010</t>
  </si>
  <si>
    <t>흡음텍스 해체</t>
  </si>
  <si>
    <t>AQA800030010</t>
  </si>
  <si>
    <t>경량천장철골틀 해체</t>
  </si>
  <si>
    <t>AQA800080010</t>
  </si>
  <si>
    <t>PVC계바닥재 해체</t>
  </si>
  <si>
    <t>AQA800116120</t>
  </si>
  <si>
    <t>철재문 철거</t>
  </si>
  <si>
    <t>AQA800116150</t>
  </si>
  <si>
    <t>목재문 철거</t>
  </si>
  <si>
    <t>AQA800116170</t>
  </si>
  <si>
    <t>플라스틱창 철거</t>
  </si>
  <si>
    <t>유리철거 포함</t>
  </si>
  <si>
    <t>AQA800116180</t>
  </si>
  <si>
    <t>스텐레스강화유리문 철거</t>
  </si>
  <si>
    <t>AQA800103599</t>
  </si>
  <si>
    <t>배식대 상판 철거</t>
  </si>
  <si>
    <t>500*1.5t</t>
  </si>
  <si>
    <t>AQA124200108</t>
  </si>
  <si>
    <t>AQA124200109</t>
  </si>
  <si>
    <t>AAA310441010</t>
  </si>
  <si>
    <t>강관 조립말비계(이동식)설치 및 해체</t>
  </si>
  <si>
    <t>높이 2m, 3개월</t>
  </si>
  <si>
    <t>AAD160320000</t>
  </si>
  <si>
    <t>건축물현장정리</t>
  </si>
  <si>
    <t>AHF323001000</t>
  </si>
  <si>
    <t>수밀코킹(실리콘)</t>
  </si>
  <si>
    <t>삼각, 10mm, 창호주위</t>
  </si>
  <si>
    <t>재료비 별도</t>
  </si>
  <si>
    <t>AMA120301011</t>
  </si>
  <si>
    <t>타일 접착 붙이기 / 줄눈포함</t>
  </si>
  <si>
    <t>벽면, 타일규격(m2), 0.04∼0.10 이하, 타일본드포함</t>
  </si>
  <si>
    <t>인조대리석붙임(건식, 글로톤)</t>
  </si>
  <si>
    <t>벽, 400*600*17mm</t>
  </si>
  <si>
    <t>AIA300115009</t>
  </si>
  <si>
    <t>AIA300200005</t>
  </si>
  <si>
    <t>AOC114004000</t>
  </si>
  <si>
    <t>벽, 합판붙임</t>
  </si>
  <si>
    <t>AOC411100009</t>
  </si>
  <si>
    <t>AOC114001010</t>
  </si>
  <si>
    <t>벽, MDF붙임</t>
  </si>
  <si>
    <t>9mm + 방염인테리어필름</t>
  </si>
  <si>
    <t>AOA532016009</t>
  </si>
  <si>
    <t>문선 몰딩 설치</t>
  </si>
  <si>
    <t>MDF, 80*9</t>
  </si>
  <si>
    <t>AK1100160099</t>
  </si>
  <si>
    <t>경량 천장 철골틀(내진)</t>
  </si>
  <si>
    <t>AOI200500000</t>
  </si>
  <si>
    <t>AL몰딩 설치</t>
  </si>
  <si>
    <t>W형, 12*12*12*12*1.0mm</t>
  </si>
  <si>
    <t>AGJ001161009</t>
  </si>
  <si>
    <t>걸레받이 비드 설치</t>
  </si>
  <si>
    <t>아연도</t>
  </si>
  <si>
    <t>AK0000000238</t>
  </si>
  <si>
    <t>금속 걸레받이 설치</t>
  </si>
  <si>
    <t>SST, 100*1.5t</t>
  </si>
  <si>
    <t>AOG130203050</t>
  </si>
  <si>
    <t>스텐레스재료분리대</t>
  </si>
  <si>
    <t>바닥, W30*H50*1.5t</t>
  </si>
  <si>
    <t>AOHS10040008</t>
  </si>
  <si>
    <t>천장 철제 마구리</t>
  </si>
  <si>
    <t>450*1.6t, STL(도장 유), 천장틀 포함</t>
  </si>
  <si>
    <t>AOHS10040009</t>
  </si>
  <si>
    <t>250*1.6t, STL(도장 유), 천장틀 포함</t>
  </si>
  <si>
    <t>ALF400000110</t>
  </si>
  <si>
    <t>창호주위 모르타르 충전</t>
  </si>
  <si>
    <t>ALF131010100</t>
  </si>
  <si>
    <t>도어록 설치 / 일반도어록 목재창호</t>
  </si>
  <si>
    <t>ALF210000000</t>
  </si>
  <si>
    <t>플로어힌지 설치</t>
  </si>
  <si>
    <t>ALF401000111</t>
  </si>
  <si>
    <t>창호주위 발포우레탄 충전</t>
  </si>
  <si>
    <t>SLD000002001</t>
  </si>
  <si>
    <t>SLD01(본동)</t>
  </si>
  <si>
    <t xml:space="preserve">2600X2700  </t>
  </si>
  <si>
    <t>ALA313002001</t>
  </si>
  <si>
    <t>SSD01(본동)</t>
  </si>
  <si>
    <t xml:space="preserve">1500X2850  </t>
  </si>
  <si>
    <t>ALA313002002</t>
  </si>
  <si>
    <t>SSD02(본동)</t>
  </si>
  <si>
    <t xml:space="preserve">3000X2850  </t>
  </si>
  <si>
    <t>ALA313002003</t>
  </si>
  <si>
    <t>SSD03(본동)</t>
  </si>
  <si>
    <t xml:space="preserve">6000X2850  </t>
  </si>
  <si>
    <t>ALA313002004</t>
  </si>
  <si>
    <t>SSD04(본동)</t>
  </si>
  <si>
    <t xml:space="preserve">1530X2850  </t>
  </si>
  <si>
    <t>ALA313002005</t>
  </si>
  <si>
    <t>SSD05(본동)</t>
  </si>
  <si>
    <t xml:space="preserve">6000X2650  </t>
  </si>
  <si>
    <t>ALA313002006</t>
  </si>
  <si>
    <t>SSD06(본동)</t>
  </si>
  <si>
    <t xml:space="preserve">3000X2950  </t>
  </si>
  <si>
    <t>ALA313002007</t>
  </si>
  <si>
    <t>SSD07(본동)</t>
  </si>
  <si>
    <t xml:space="preserve">1980X2950  </t>
  </si>
  <si>
    <t>ALA515002001</t>
  </si>
  <si>
    <t>WD01(본동)</t>
  </si>
  <si>
    <t xml:space="preserve">1000X2200  </t>
  </si>
  <si>
    <t>ALA515002002</t>
  </si>
  <si>
    <t>WD02(본동)</t>
  </si>
  <si>
    <t xml:space="preserve">900X2200  </t>
  </si>
  <si>
    <t>AHF211305000</t>
  </si>
  <si>
    <t>유리주위 코킹</t>
  </si>
  <si>
    <t>5*5, 실리콘</t>
  </si>
  <si>
    <t>ALG100000040</t>
  </si>
  <si>
    <t>창호유리설치 / 판유리</t>
  </si>
  <si>
    <t>유리두께 12mm 이하</t>
  </si>
  <si>
    <t>ANB316102000</t>
  </si>
  <si>
    <t>걸레받이용 페인트칠</t>
  </si>
  <si>
    <t>붓칠, 2회</t>
  </si>
  <si>
    <t>ANC133621001</t>
  </si>
  <si>
    <t>바탕만들기+수성페인트 롤러칠</t>
  </si>
  <si>
    <t>내부 2회, conc, mortar면, 친환경</t>
  </si>
  <si>
    <t>ANC133625001</t>
  </si>
  <si>
    <t>ANS100323200</t>
  </si>
  <si>
    <t>재도장 시 바탕처리(철재면)</t>
  </si>
  <si>
    <t>B급(60m2/일)</t>
  </si>
  <si>
    <t>ANB112440001</t>
  </si>
  <si>
    <t>유성페인트(롤러칠)</t>
  </si>
  <si>
    <t>철재면, 2회. 1급, Ø50mm 이하</t>
  </si>
  <si>
    <t>AGS120100000</t>
  </si>
  <si>
    <t>AOA112400100</t>
  </si>
  <si>
    <t>비닐타일 깔기</t>
  </si>
  <si>
    <t>비닐타일, 3*450*450mm, 데코타일</t>
  </si>
  <si>
    <t>AOC211000010</t>
  </si>
  <si>
    <t>석고판 설치(나사고정) - 바탕용</t>
  </si>
  <si>
    <t>벽, 1겹 붙임</t>
  </si>
  <si>
    <t>AOC211000030</t>
  </si>
  <si>
    <t>석고판 설치(나사고정) - 치장용</t>
  </si>
  <si>
    <t>벽, 바탕용(1겹) + 치장용(1겹)</t>
  </si>
  <si>
    <t>AP16S0010016</t>
  </si>
  <si>
    <t>불연천정재 붙임</t>
  </si>
  <si>
    <t>AOM210501117</t>
  </si>
  <si>
    <t>경량벽체틀 설치</t>
  </si>
  <si>
    <t>C-STUD(50)+GW(50)</t>
  </si>
  <si>
    <t>AOM210501118</t>
  </si>
  <si>
    <t>C-STUD(150)+GW(100)</t>
  </si>
  <si>
    <t>AOM210501119</t>
  </si>
  <si>
    <t>C-STUD(100)+GW(50)</t>
  </si>
  <si>
    <t>내 역 서</t>
  </si>
  <si>
    <t>Project: 전남광주통합특별시청 광주청사 의회 리모델링 - 건축공사</t>
  </si>
  <si>
    <t>공종</t>
  </si>
  <si>
    <t>품  명</t>
  </si>
  <si>
    <t>1.1. 철거 - 철거공사</t>
  </si>
  <si>
    <t>0121!!!!!!!!</t>
  </si>
  <si>
    <t>100121!!!!!!!!</t>
  </si>
  <si>
    <t>&lt;    계    &gt;</t>
  </si>
  <si>
    <t>1.2. 철거 - 폐기물처리비</t>
  </si>
  <si>
    <t>0123!!!!!!!!</t>
  </si>
  <si>
    <t>100123!!!!!!!!</t>
  </si>
  <si>
    <t>2.1. 본동 - 가설및공통공사</t>
  </si>
  <si>
    <t>0201!!!!!!!!</t>
  </si>
  <si>
    <t>100201!!!!!!!!</t>
  </si>
  <si>
    <t>2.2. 본동 - 방수공사</t>
  </si>
  <si>
    <t>0207!!!!!!!!</t>
  </si>
  <si>
    <t>100207!!!!!!!!</t>
  </si>
  <si>
    <t>2.3. 본동 - 타일공사</t>
  </si>
  <si>
    <t>0208!!!!!!!!</t>
  </si>
  <si>
    <t>100208!!!!!!!!</t>
  </si>
  <si>
    <t>2.4. 본동 - 석공사</t>
  </si>
  <si>
    <t>100209!!!!!!!!</t>
  </si>
  <si>
    <t>2.5. 본동 - 목공사</t>
  </si>
  <si>
    <t>0210!!!!!!!!</t>
  </si>
  <si>
    <t>100210!!!!!!!!</t>
  </si>
  <si>
    <t>2.6. 본동 - 금속공사</t>
  </si>
  <si>
    <t>0211!!!!!!!!</t>
  </si>
  <si>
    <t>100211!!!!!!!!</t>
  </si>
  <si>
    <t>2.7. 본동 - 미장공사</t>
  </si>
  <si>
    <t>0212!!!!!!!!</t>
  </si>
  <si>
    <t>100212!!!!!!!!</t>
  </si>
  <si>
    <t>2.8. 본동 - 창호공사</t>
  </si>
  <si>
    <t>0213!!!!!!!!</t>
  </si>
  <si>
    <t>100213!!!!!!!!</t>
  </si>
  <si>
    <t>2.9. 본동 - 유리공사</t>
  </si>
  <si>
    <t>0214!!!!!!!!</t>
  </si>
  <si>
    <t>100214!!!!!!!!</t>
  </si>
  <si>
    <t>2.10. 본동 - 도장공사</t>
  </si>
  <si>
    <t>0215!!!!!!!!</t>
  </si>
  <si>
    <t>100215!!!!!!!!</t>
  </si>
  <si>
    <t>2.11. 본동 - 수장공사</t>
  </si>
  <si>
    <t>0216!!!!!!!!</t>
  </si>
  <si>
    <t>100216!!!!!!!!</t>
  </si>
  <si>
    <t>0222!!!!!!!!</t>
  </si>
  <si>
    <t>100222!!!!!!!!</t>
  </si>
  <si>
    <t>공 종 별 집 계 표</t>
  </si>
  <si>
    <t>분  류  명</t>
  </si>
  <si>
    <t>건축공사</t>
  </si>
  <si>
    <t>1. 철거</t>
  </si>
  <si>
    <t>1001!!!!!!!!!!</t>
  </si>
  <si>
    <t xml:space="preserve"> 1.1. 철거공사</t>
  </si>
  <si>
    <t xml:space="preserve"> 1.2. 폐기물처리비</t>
  </si>
  <si>
    <t>2. 본동</t>
  </si>
  <si>
    <t>1002!!!!!!!!!!</t>
  </si>
  <si>
    <t xml:space="preserve"> 2.1. 가설및공통공사</t>
  </si>
  <si>
    <t xml:space="preserve"> 2.2. 방수공사</t>
  </si>
  <si>
    <t xml:space="preserve"> 2.3. 타일공사</t>
  </si>
  <si>
    <t xml:space="preserve"> 2.4. 석공사</t>
  </si>
  <si>
    <t xml:space="preserve"> 2.5. 목공사</t>
  </si>
  <si>
    <t xml:space="preserve"> 2.6. 금속공사</t>
  </si>
  <si>
    <t xml:space="preserve"> 2.7. 미장공사</t>
  </si>
  <si>
    <t xml:space="preserve"> 2.8. 창호공사</t>
  </si>
  <si>
    <t xml:space="preserve"> 2.9. 유리공사</t>
  </si>
  <si>
    <t xml:space="preserve"> 2.10. 도장공사</t>
  </si>
  <si>
    <t xml:space="preserve"> 2.11. 수장공사</t>
  </si>
  <si>
    <t xml:space="preserve"> 2.13. 골재비및운반비</t>
  </si>
  <si>
    <t>집 계 표</t>
  </si>
  <si>
    <t>내 역 서(BILL OF ESTIMATE)</t>
  </si>
  <si>
    <t>비  고</t>
    <phoneticPr fontId="4" type="noConversion"/>
  </si>
  <si>
    <t>01. 건축공사</t>
  </si>
  <si>
    <t>조사자</t>
    <phoneticPr fontId="9" type="noConversion"/>
  </si>
  <si>
    <t>설계자</t>
    <phoneticPr fontId="9" type="noConversion"/>
  </si>
  <si>
    <t>심사자</t>
    <phoneticPr fontId="9" type="noConversion"/>
  </si>
  <si>
    <t>담당자</t>
    <phoneticPr fontId="9" type="noConversion"/>
  </si>
  <si>
    <t>설계예산서</t>
    <phoneticPr fontId="9" type="noConversion"/>
  </si>
  <si>
    <t>공사명</t>
    <phoneticPr fontId="9" type="noConversion"/>
  </si>
  <si>
    <t>:</t>
    <phoneticPr fontId="9" type="noConversion"/>
  </si>
  <si>
    <t>공사개요</t>
    <phoneticPr fontId="9" type="noConversion"/>
  </si>
  <si>
    <t>총공사비</t>
    <phoneticPr fontId="9" type="noConversion"/>
  </si>
  <si>
    <t>과장</t>
    <phoneticPr fontId="9" type="noConversion"/>
  </si>
  <si>
    <t>담당</t>
    <phoneticPr fontId="9" type="noConversion"/>
  </si>
  <si>
    <t>※</t>
    <phoneticPr fontId="9" type="noConversion"/>
  </si>
  <si>
    <t>○</t>
    <phoneticPr fontId="9" type="noConversion"/>
  </si>
  <si>
    <t>위치</t>
    <phoneticPr fontId="9" type="noConversion"/>
  </si>
  <si>
    <t>공사내용</t>
    <phoneticPr fontId="9" type="noConversion"/>
  </si>
  <si>
    <t>사업비</t>
    <phoneticPr fontId="9" type="noConversion"/>
  </si>
  <si>
    <t>공 사 원 가 계 산 서 ( 건  축 )</t>
    <phoneticPr fontId="9" type="noConversion"/>
  </si>
  <si>
    <t>비목</t>
    <phoneticPr fontId="9" type="noConversion"/>
  </si>
  <si>
    <t>금액</t>
    <phoneticPr fontId="9" type="noConversion"/>
  </si>
  <si>
    <t>구성비</t>
    <phoneticPr fontId="9" type="noConversion"/>
  </si>
  <si>
    <t>비고</t>
    <phoneticPr fontId="9" type="noConversion"/>
  </si>
  <si>
    <t>재료비</t>
    <phoneticPr fontId="9" type="noConversion"/>
  </si>
  <si>
    <t xml:space="preserve">순   공   사   비 </t>
    <phoneticPr fontId="9" type="noConversion"/>
  </si>
  <si>
    <t>직접재료비</t>
    <phoneticPr fontId="9" type="noConversion"/>
  </si>
  <si>
    <t>노무비</t>
    <phoneticPr fontId="9" type="noConversion"/>
  </si>
  <si>
    <t>간접재료비</t>
    <phoneticPr fontId="9" type="noConversion"/>
  </si>
  <si>
    <t>작업설, 부산물(△)</t>
    <phoneticPr fontId="9" type="noConversion"/>
  </si>
  <si>
    <t>[소계]</t>
    <phoneticPr fontId="9" type="noConversion"/>
  </si>
  <si>
    <t>직접노무비</t>
    <phoneticPr fontId="9" type="noConversion"/>
  </si>
  <si>
    <t>간접노무비</t>
    <phoneticPr fontId="9" type="noConversion"/>
  </si>
  <si>
    <t>직접공사비 기준</t>
    <phoneticPr fontId="9" type="noConversion"/>
  </si>
  <si>
    <t>경     비</t>
    <phoneticPr fontId="9" type="noConversion"/>
  </si>
  <si>
    <t>기계경비</t>
    <phoneticPr fontId="9" type="noConversion"/>
  </si>
  <si>
    <t>산재보험료</t>
    <phoneticPr fontId="9" type="noConversion"/>
  </si>
  <si>
    <t>모든 건설공사에 적용</t>
    <phoneticPr fontId="9" type="noConversion"/>
  </si>
  <si>
    <t>고용보험료</t>
    <phoneticPr fontId="9" type="noConversion"/>
  </si>
  <si>
    <t>추정금액 기준</t>
    <phoneticPr fontId="9" type="noConversion"/>
  </si>
  <si>
    <t>국민건강보험료</t>
    <phoneticPr fontId="9" type="noConversion"/>
  </si>
  <si>
    <t>1개월 이상인 모든 공사에 적용</t>
    <phoneticPr fontId="9" type="noConversion"/>
  </si>
  <si>
    <t>국민연금보험료</t>
    <phoneticPr fontId="9" type="noConversion"/>
  </si>
  <si>
    <t>노인장기요양보험료</t>
    <phoneticPr fontId="9" type="noConversion"/>
  </si>
  <si>
    <t>기타경비</t>
    <phoneticPr fontId="9" type="noConversion"/>
  </si>
  <si>
    <t>퇴직공제부금비</t>
    <phoneticPr fontId="9" type="noConversion"/>
  </si>
  <si>
    <t>추정금액 1억 이상인 공사에 적용</t>
    <phoneticPr fontId="9" type="noConversion"/>
  </si>
  <si>
    <t>산업안전보건관리비</t>
    <phoneticPr fontId="9" type="noConversion"/>
  </si>
  <si>
    <t>(비교값) 소계제외</t>
    <phoneticPr fontId="25" type="noConversion"/>
  </si>
  <si>
    <t>환경보전비</t>
    <phoneticPr fontId="9" type="noConversion"/>
  </si>
  <si>
    <t>하도급지급보증수수료</t>
    <phoneticPr fontId="9" type="noConversion"/>
  </si>
  <si>
    <t>건설안전관리비</t>
    <phoneticPr fontId="9" type="noConversion"/>
  </si>
  <si>
    <t>품질관리비</t>
    <phoneticPr fontId="9" type="noConversion"/>
  </si>
  <si>
    <t>석면분담금</t>
    <phoneticPr fontId="9" type="noConversion"/>
  </si>
  <si>
    <t>임금채권부담금</t>
    <phoneticPr fontId="9" type="noConversion"/>
  </si>
  <si>
    <t>추정가격 기준</t>
    <phoneticPr fontId="9" type="noConversion"/>
  </si>
  <si>
    <t>건설기계대여대금
지급보증서발급수수료</t>
    <phoneticPr fontId="9" type="noConversion"/>
  </si>
  <si>
    <t>공사이행보증수수료</t>
    <phoneticPr fontId="9" type="noConversion"/>
  </si>
  <si>
    <t>계</t>
    <phoneticPr fontId="9" type="noConversion"/>
  </si>
  <si>
    <t>일반관리비</t>
    <phoneticPr fontId="9" type="noConversion"/>
  </si>
  <si>
    <t>이윤</t>
    <phoneticPr fontId="9" type="noConversion"/>
  </si>
  <si>
    <t>공급가액</t>
    <phoneticPr fontId="9" type="noConversion"/>
  </si>
  <si>
    <t>부가가치세</t>
    <phoneticPr fontId="9" type="noConversion"/>
  </si>
  <si>
    <t>공급가액 * 10%</t>
    <phoneticPr fontId="9" type="noConversion"/>
  </si>
  <si>
    <t>도급액</t>
    <phoneticPr fontId="9" type="noConversion"/>
  </si>
  <si>
    <t>관급자재비</t>
    <phoneticPr fontId="9" type="noConversion"/>
  </si>
  <si>
    <t xml:space="preserve"> 관급자재비(도급자설치)</t>
  </si>
  <si>
    <t>안전관리비 계상에 적용</t>
  </si>
  <si>
    <t xml:space="preserve"> 관급자재비(관급자설치)</t>
  </si>
  <si>
    <t>안전관리비 계상에서 제외</t>
  </si>
  <si>
    <t>천단위미만 절사</t>
    <phoneticPr fontId="9" type="noConversion"/>
  </si>
  <si>
    <t>노무비요율</t>
    <phoneticPr fontId="9" type="noConversion"/>
  </si>
  <si>
    <t>총 공사비</t>
    <phoneticPr fontId="28" type="noConversion"/>
  </si>
  <si>
    <t>목표액</t>
    <phoneticPr fontId="28" type="noConversion"/>
  </si>
  <si>
    <t>차이</t>
    <phoneticPr fontId="28" type="noConversion"/>
  </si>
  <si>
    <t>2026 년도</t>
  </si>
  <si>
    <t>전남광주통합특별시청 광주청사 의회 리모델링</t>
  </si>
  <si>
    <t>폐기물처리비</t>
  </si>
  <si>
    <t>P</t>
  </si>
  <si>
    <t>내부 2회, G.B.면 줄퍼티, 친환경</t>
    <phoneticPr fontId="4" type="noConversion"/>
  </si>
  <si>
    <t>2.12. 본동 - 골재비및운반비</t>
    <phoneticPr fontId="4" type="noConversion"/>
  </si>
  <si>
    <t>S</t>
    <phoneticPr fontId="4" type="noConversion"/>
  </si>
  <si>
    <t>내수,9mm</t>
    <phoneticPr fontId="4" type="noConversion"/>
  </si>
  <si>
    <t>평보드, 9.5*900*1800mm(㎡) (벽체용)</t>
    <phoneticPr fontId="4" type="noConversion"/>
  </si>
  <si>
    <t>평보드, 9.5*900*1800mm(㎡) (벽체+치장용)</t>
    <phoneticPr fontId="4" type="noConversion"/>
  </si>
  <si>
    <t>03. 폐기물처리비(건축)</t>
    <phoneticPr fontId="4" type="noConversion"/>
  </si>
  <si>
    <t>CLIP-BAR, H:1m미만, 인서트 유,
설치도 및 마감판 부착노임 포함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</si>
</sst>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8" formatCode="yyyy&quot;년&quot;\ m&quot;월&quot;;@"/>
    <numFmt numFmtId="179" formatCode="_-* #,##0.00_-;\-* #,##0.00_-;_-* &quot;-&quot;_-;_-@_-"/>
  </numFmts>
  <fonts count="3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굴림체"/>
      <family val="3"/>
      <charset val="129"/>
    </font>
    <font>
      <b/>
      <sz val="16"/>
      <name val="굴림체"/>
      <family val="3"/>
      <charset val="129"/>
    </font>
    <font>
      <b/>
      <sz val="22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color theme="0"/>
      <name val="굴림체"/>
      <family val="3"/>
      <charset val="129"/>
    </font>
    <font>
      <b/>
      <sz val="6"/>
      <color theme="0"/>
      <name val="굴림체"/>
      <family val="3"/>
      <charset val="129"/>
    </font>
    <font>
      <b/>
      <sz val="14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color theme="0"/>
      <name val="굴림체"/>
      <family val="3"/>
      <charset val="129"/>
    </font>
    <font>
      <b/>
      <sz val="24"/>
      <name val="굴림체"/>
      <family val="3"/>
      <charset val="129"/>
    </font>
    <font>
      <sz val="16"/>
      <name val="굴림체"/>
      <family val="3"/>
      <charset val="129"/>
    </font>
    <font>
      <sz val="9"/>
      <color theme="0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theme="0" tint="-0.499984740745262"/>
      <name val="굴림체"/>
      <family val="3"/>
      <charset val="129"/>
    </font>
    <font>
      <sz val="8"/>
      <name val="맑은 고딕"/>
      <family val="3"/>
      <charset val="129"/>
    </font>
    <font>
      <sz val="9"/>
      <color theme="0" tint="-0.34998626667073579"/>
      <name val="굴림체"/>
      <family val="3"/>
      <charset val="129"/>
    </font>
    <font>
      <sz val="9"/>
      <color theme="1" tint="0.499984740745262"/>
      <name val="굴림체"/>
      <family val="3"/>
      <charset val="129"/>
    </font>
    <font>
      <sz val="8"/>
      <name val="돋움"/>
      <family val="3"/>
      <charset val="129"/>
    </font>
    <font>
      <sz val="9"/>
      <color theme="1"/>
      <name val="굴림체"/>
      <family val="3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28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176" fontId="3" fillId="2" borderId="1" xfId="0" quotePrefix="1" applyNumberFormat="1" applyFont="1" applyFill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3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0" fontId="5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3" fillId="3" borderId="1" xfId="0" quotePrefix="1" applyFont="1" applyFill="1" applyBorder="1">
      <alignment vertical="center"/>
    </xf>
    <xf numFmtId="0" fontId="3" fillId="3" borderId="1" xfId="0" applyFont="1" applyFill="1" applyBorder="1">
      <alignment vertical="center"/>
    </xf>
    <xf numFmtId="176" fontId="3" fillId="3" borderId="1" xfId="0" applyNumberFormat="1" applyFont="1" applyFill="1" applyBorder="1">
      <alignment vertical="center"/>
    </xf>
    <xf numFmtId="178" fontId="8" fillId="0" borderId="9" xfId="2" applyNumberFormat="1" applyFont="1" applyBorder="1" applyAlignment="1">
      <alignment horizontal="center" vertical="center"/>
    </xf>
    <xf numFmtId="0" fontId="8" fillId="0" borderId="9" xfId="2" applyFont="1" applyBorder="1">
      <alignment vertical="center"/>
    </xf>
    <xf numFmtId="0" fontId="8" fillId="0" borderId="10" xfId="2" applyFont="1" applyBorder="1">
      <alignment vertical="center"/>
    </xf>
    <xf numFmtId="0" fontId="7" fillId="0" borderId="0" xfId="2">
      <alignment vertical="center"/>
    </xf>
    <xf numFmtId="178" fontId="8" fillId="0" borderId="0" xfId="2" applyNumberFormat="1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12" xfId="2" applyFont="1" applyBorder="1">
      <alignment vertical="center"/>
    </xf>
    <xf numFmtId="0" fontId="8" fillId="0" borderId="6" xfId="2" applyFont="1" applyBorder="1">
      <alignment vertical="center"/>
    </xf>
    <xf numFmtId="0" fontId="8" fillId="0" borderId="14" xfId="2" applyFont="1" applyBorder="1">
      <alignment vertical="center"/>
    </xf>
    <xf numFmtId="0" fontId="7" fillId="0" borderId="11" xfId="2" applyBorder="1">
      <alignment vertical="center"/>
    </xf>
    <xf numFmtId="0" fontId="7" fillId="0" borderId="12" xfId="2" applyBorder="1">
      <alignment vertical="center"/>
    </xf>
    <xf numFmtId="0" fontId="10" fillId="0" borderId="0" xfId="2" applyFont="1">
      <alignment vertical="center"/>
    </xf>
    <xf numFmtId="0" fontId="11" fillId="0" borderId="0" xfId="2" applyFont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2" fillId="0" borderId="0" xfId="2" applyFont="1">
      <alignment vertical="center"/>
    </xf>
    <xf numFmtId="0" fontId="13" fillId="0" borderId="0" xfId="2" applyFont="1" applyAlignment="1">
      <alignment horizontal="center" vertical="center"/>
    </xf>
    <xf numFmtId="0" fontId="12" fillId="0" borderId="12" xfId="2" applyFont="1" applyBorder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distributed" vertical="center"/>
    </xf>
    <xf numFmtId="0" fontId="14" fillId="0" borderId="0" xfId="2" applyFont="1">
      <alignment vertical="center"/>
    </xf>
    <xf numFmtId="0" fontId="8" fillId="0" borderId="0" xfId="2" applyFont="1" applyAlignment="1">
      <alignment horizontal="right" vertical="center"/>
    </xf>
    <xf numFmtId="0" fontId="12" fillId="0" borderId="13" xfId="2" applyFont="1" applyBorder="1">
      <alignment vertical="center"/>
    </xf>
    <xf numFmtId="0" fontId="12" fillId="0" borderId="6" xfId="2" applyFont="1" applyBorder="1">
      <alignment vertical="center"/>
    </xf>
    <xf numFmtId="0" fontId="12" fillId="0" borderId="14" xfId="2" applyFont="1" applyBorder="1">
      <alignment vertical="center"/>
    </xf>
    <xf numFmtId="0" fontId="8" fillId="0" borderId="2" xfId="2" applyFont="1" applyBorder="1" applyAlignment="1">
      <alignment vertical="center" textRotation="255"/>
    </xf>
    <xf numFmtId="0" fontId="8" fillId="0" borderId="4" xfId="2" applyFont="1" applyBorder="1" applyAlignment="1">
      <alignment vertical="center" textRotation="255"/>
    </xf>
    <xf numFmtId="0" fontId="8" fillId="0" borderId="9" xfId="2" applyFont="1" applyBorder="1" applyAlignment="1">
      <alignment vertical="center" textRotation="255"/>
    </xf>
    <xf numFmtId="14" fontId="15" fillId="0" borderId="8" xfId="2" applyNumberFormat="1" applyFont="1" applyBorder="1">
      <alignment vertical="center"/>
    </xf>
    <xf numFmtId="0" fontId="8" fillId="0" borderId="10" xfId="2" applyFont="1" applyBorder="1" applyAlignment="1">
      <alignment vertical="center" textRotation="255"/>
    </xf>
    <xf numFmtId="0" fontId="8" fillId="0" borderId="0" xfId="2" applyFont="1" applyAlignment="1">
      <alignment vertical="center" textRotation="255"/>
    </xf>
    <xf numFmtId="0" fontId="8" fillId="0" borderId="11" xfId="2" applyFont="1" applyBorder="1" applyAlignment="1">
      <alignment vertical="center" textRotation="255"/>
    </xf>
    <xf numFmtId="0" fontId="8" fillId="0" borderId="12" xfId="2" applyFont="1" applyBorder="1" applyAlignment="1">
      <alignment vertical="center" textRotation="255"/>
    </xf>
    <xf numFmtId="0" fontId="16" fillId="0" borderId="0" xfId="2" applyFont="1">
      <alignment vertical="center"/>
    </xf>
    <xf numFmtId="0" fontId="16" fillId="0" borderId="0" xfId="2" applyFont="1" applyAlignment="1">
      <alignment horizontal="left" vertical="center" textRotation="255"/>
    </xf>
    <xf numFmtId="0" fontId="16" fillId="0" borderId="0" xfId="2" applyFont="1" applyAlignment="1">
      <alignment horizontal="right" vertical="center"/>
    </xf>
    <xf numFmtId="178" fontId="10" fillId="0" borderId="0" xfId="2" applyNumberFormat="1" applyFont="1" applyAlignment="1">
      <alignment horizontal="left" vertical="center"/>
    </xf>
    <xf numFmtId="0" fontId="7" fillId="0" borderId="13" xfId="2" applyBorder="1">
      <alignment vertical="center"/>
    </xf>
    <xf numFmtId="0" fontId="7" fillId="0" borderId="6" xfId="2" applyBorder="1">
      <alignment vertical="center"/>
    </xf>
    <xf numFmtId="0" fontId="7" fillId="0" borderId="14" xfId="2" applyBorder="1">
      <alignment vertical="center"/>
    </xf>
    <xf numFmtId="0" fontId="8" fillId="0" borderId="8" xfId="2" applyFont="1" applyBorder="1" applyAlignment="1">
      <alignment vertical="center" textRotation="255"/>
    </xf>
    <xf numFmtId="0" fontId="13" fillId="0" borderId="0" xfId="2" applyFont="1" applyAlignment="1">
      <alignment horizontal="left" vertical="center"/>
    </xf>
    <xf numFmtId="41" fontId="18" fillId="0" borderId="0" xfId="2" applyNumberFormat="1" applyFont="1">
      <alignment vertical="center"/>
    </xf>
    <xf numFmtId="0" fontId="18" fillId="0" borderId="0" xfId="2" applyFont="1">
      <alignment vertical="center"/>
    </xf>
    <xf numFmtId="0" fontId="19" fillId="0" borderId="0" xfId="2" applyFont="1" applyAlignment="1">
      <alignment horizontal="distributed" vertical="center" justifyLastLine="1"/>
    </xf>
    <xf numFmtId="0" fontId="8" fillId="0" borderId="6" xfId="2" applyFont="1" applyBorder="1" applyAlignment="1">
      <alignment horizontal="right" vertical="center"/>
    </xf>
    <xf numFmtId="0" fontId="21" fillId="0" borderId="0" xfId="2" applyFont="1">
      <alignment vertical="center"/>
    </xf>
    <xf numFmtId="41" fontId="7" fillId="0" borderId="20" xfId="3" applyFont="1" applyBorder="1" applyAlignment="1">
      <alignment vertical="center"/>
    </xf>
    <xf numFmtId="41" fontId="7" fillId="0" borderId="0" xfId="3" applyFont="1" applyBorder="1" applyAlignment="1">
      <alignment vertical="center"/>
    </xf>
    <xf numFmtId="41" fontId="7" fillId="0" borderId="25" xfId="3" applyFont="1" applyBorder="1" applyAlignment="1">
      <alignment horizontal="left" vertical="center" justifyLastLine="1"/>
    </xf>
    <xf numFmtId="41" fontId="7" fillId="0" borderId="21" xfId="3" applyFont="1" applyBorder="1" applyAlignment="1">
      <alignment horizontal="left" vertical="center" justifyLastLine="1"/>
    </xf>
    <xf numFmtId="41" fontId="7" fillId="0" borderId="24" xfId="3" applyFont="1" applyBorder="1" applyAlignment="1">
      <alignment horizontal="left" vertical="center" justifyLastLine="1"/>
    </xf>
    <xf numFmtId="179" fontId="7" fillId="0" borderId="24" xfId="3" applyNumberFormat="1" applyFont="1" applyFill="1" applyBorder="1" applyAlignment="1">
      <alignment horizontal="left" vertical="center" justifyLastLine="1"/>
    </xf>
    <xf numFmtId="179" fontId="7" fillId="0" borderId="22" xfId="3" applyNumberFormat="1" applyFont="1" applyFill="1" applyBorder="1" applyAlignment="1">
      <alignment horizontal="left" vertical="center" justifyLastLine="1"/>
    </xf>
    <xf numFmtId="179" fontId="7" fillId="0" borderId="21" xfId="3" applyNumberFormat="1" applyFont="1" applyBorder="1" applyAlignment="1">
      <alignment horizontal="left" vertical="center" justifyLastLine="1"/>
    </xf>
    <xf numFmtId="41" fontId="7" fillId="0" borderId="22" xfId="3" applyFont="1" applyBorder="1" applyAlignment="1">
      <alignment horizontal="left" vertical="center" justifyLastLine="1"/>
    </xf>
    <xf numFmtId="41" fontId="7" fillId="0" borderId="27" xfId="3" applyFont="1" applyBorder="1" applyAlignment="1">
      <alignment vertical="center"/>
    </xf>
    <xf numFmtId="41" fontId="7" fillId="0" borderId="0" xfId="3" applyFont="1" applyBorder="1" applyAlignment="1">
      <alignment horizontal="left" vertical="center" justifyLastLine="1"/>
    </xf>
    <xf numFmtId="179" fontId="7" fillId="0" borderId="0" xfId="3" applyNumberFormat="1" applyFont="1" applyFill="1" applyBorder="1" applyAlignment="1">
      <alignment horizontal="left" vertical="center" justifyLastLine="1"/>
    </xf>
    <xf numFmtId="179" fontId="7" fillId="0" borderId="28" xfId="3" applyNumberFormat="1" applyFont="1" applyFill="1" applyBorder="1" applyAlignment="1">
      <alignment horizontal="left" vertical="center" justifyLastLine="1"/>
    </xf>
    <xf numFmtId="179" fontId="7" fillId="0" borderId="25" xfId="3" applyNumberFormat="1" applyFont="1" applyBorder="1" applyAlignment="1">
      <alignment horizontal="left" vertical="center" justifyLastLine="1"/>
    </xf>
    <xf numFmtId="41" fontId="7" fillId="0" borderId="28" xfId="3" applyFont="1" applyBorder="1" applyAlignment="1">
      <alignment horizontal="left" vertical="center" justifyLastLine="1"/>
    </xf>
    <xf numFmtId="41" fontId="7" fillId="0" borderId="30" xfId="3" applyFont="1" applyBorder="1" applyAlignment="1">
      <alignment horizontal="left" vertical="center" justifyLastLine="1"/>
    </xf>
    <xf numFmtId="41" fontId="7" fillId="0" borderId="31" xfId="3" applyFont="1" applyBorder="1" applyAlignment="1">
      <alignment horizontal="left" vertical="center" justifyLastLine="1"/>
    </xf>
    <xf numFmtId="41" fontId="7" fillId="0" borderId="32" xfId="3" applyFont="1" applyBorder="1" applyAlignment="1">
      <alignment horizontal="left" vertical="center" justifyLastLine="1"/>
    </xf>
    <xf numFmtId="179" fontId="7" fillId="0" borderId="32" xfId="3" applyNumberFormat="1" applyFont="1" applyFill="1" applyBorder="1" applyAlignment="1">
      <alignment horizontal="left" vertical="center" justifyLastLine="1"/>
    </xf>
    <xf numFmtId="179" fontId="7" fillId="0" borderId="18" xfId="3" applyNumberFormat="1" applyFont="1" applyFill="1" applyBorder="1" applyAlignment="1">
      <alignment horizontal="left" vertical="center" justifyLastLine="1"/>
    </xf>
    <xf numFmtId="179" fontId="7" fillId="0" borderId="31" xfId="3" applyNumberFormat="1" applyFont="1" applyBorder="1" applyAlignment="1">
      <alignment horizontal="left" vertical="center" justifyLastLine="1"/>
    </xf>
    <xf numFmtId="41" fontId="7" fillId="0" borderId="18" xfId="3" applyFont="1" applyBorder="1" applyAlignment="1">
      <alignment horizontal="left" vertical="center" justifyLastLine="1"/>
    </xf>
    <xf numFmtId="41" fontId="7" fillId="0" borderId="34" xfId="3" applyFont="1" applyBorder="1" applyAlignment="1">
      <alignment vertical="center"/>
    </xf>
    <xf numFmtId="41" fontId="7" fillId="0" borderId="19" xfId="3" applyFont="1" applyBorder="1" applyAlignment="1">
      <alignment horizontal="left" vertical="center"/>
    </xf>
    <xf numFmtId="41" fontId="21" fillId="0" borderId="0" xfId="3" applyFont="1" applyBorder="1" applyAlignment="1">
      <alignment vertical="center"/>
    </xf>
    <xf numFmtId="41" fontId="7" fillId="0" borderId="26" xfId="3" applyFont="1" applyFill="1" applyBorder="1" applyAlignment="1">
      <alignment horizontal="left" vertical="center" wrapText="1"/>
    </xf>
    <xf numFmtId="41" fontId="7" fillId="0" borderId="27" xfId="3" applyFont="1" applyFill="1" applyBorder="1" applyAlignment="1">
      <alignment vertical="center"/>
    </xf>
    <xf numFmtId="41" fontId="7" fillId="0" borderId="26" xfId="3" applyFont="1" applyFill="1" applyBorder="1" applyAlignment="1">
      <alignment horizontal="left" vertical="center"/>
    </xf>
    <xf numFmtId="41" fontId="7" fillId="0" borderId="35" xfId="3" applyFont="1" applyFill="1" applyBorder="1" applyAlignment="1">
      <alignment horizontal="left" vertical="center"/>
    </xf>
    <xf numFmtId="41" fontId="7" fillId="0" borderId="36" xfId="3" applyFont="1" applyFill="1" applyBorder="1" applyAlignment="1">
      <alignment vertical="center"/>
    </xf>
    <xf numFmtId="41" fontId="7" fillId="4" borderId="19" xfId="3" applyFont="1" applyFill="1" applyBorder="1" applyAlignment="1">
      <alignment horizontal="left" vertical="center"/>
    </xf>
    <xf numFmtId="41" fontId="7" fillId="4" borderId="20" xfId="3" applyFont="1" applyFill="1" applyBorder="1" applyAlignment="1">
      <alignment horizontal="left" vertical="center"/>
    </xf>
    <xf numFmtId="179" fontId="21" fillId="0" borderId="0" xfId="3" applyNumberFormat="1" applyFont="1" applyBorder="1" applyAlignment="1">
      <alignment vertical="center"/>
    </xf>
    <xf numFmtId="179" fontId="7" fillId="4" borderId="33" xfId="3" applyNumberFormat="1" applyFont="1" applyFill="1" applyBorder="1" applyAlignment="1">
      <alignment vertical="center"/>
    </xf>
    <xf numFmtId="41" fontId="7" fillId="4" borderId="34" xfId="3" applyFont="1" applyFill="1" applyBorder="1" applyAlignment="1">
      <alignment vertical="center"/>
    </xf>
    <xf numFmtId="0" fontId="12" fillId="6" borderId="37" xfId="2" applyFont="1" applyFill="1" applyBorder="1" applyAlignment="1">
      <alignment horizontal="center" vertical="center"/>
    </xf>
    <xf numFmtId="0" fontId="12" fillId="6" borderId="38" xfId="2" applyFont="1" applyFill="1" applyBorder="1" applyAlignment="1">
      <alignment horizontal="center" vertical="center"/>
    </xf>
    <xf numFmtId="0" fontId="12" fillId="6" borderId="39" xfId="2" applyFont="1" applyFill="1" applyBorder="1" applyAlignment="1">
      <alignment horizontal="center" vertical="center"/>
    </xf>
    <xf numFmtId="41" fontId="7" fillId="0" borderId="42" xfId="3" applyFont="1" applyBorder="1" applyAlignment="1">
      <alignment horizontal="left" vertical="center" justifyLastLine="1"/>
    </xf>
    <xf numFmtId="41" fontId="7" fillId="0" borderId="9" xfId="3" applyFont="1" applyBorder="1" applyAlignment="1">
      <alignment horizontal="left" vertical="center" justifyLastLine="1"/>
    </xf>
    <xf numFmtId="179" fontId="7" fillId="0" borderId="9" xfId="3" applyNumberFormat="1" applyFont="1" applyFill="1" applyBorder="1" applyAlignment="1">
      <alignment horizontal="left" vertical="center" justifyLastLine="1"/>
    </xf>
    <xf numFmtId="179" fontId="7" fillId="0" borderId="41" xfId="3" applyNumberFormat="1" applyFont="1" applyFill="1" applyBorder="1" applyAlignment="1">
      <alignment horizontal="left" vertical="center" justifyLastLine="1"/>
    </xf>
    <xf numFmtId="179" fontId="7" fillId="0" borderId="42" xfId="3" applyNumberFormat="1" applyFont="1" applyBorder="1" applyAlignment="1">
      <alignment horizontal="left" vertical="center" justifyLastLine="1"/>
    </xf>
    <xf numFmtId="41" fontId="22" fillId="0" borderId="9" xfId="3" applyFont="1" applyBorder="1" applyAlignment="1">
      <alignment horizontal="left" vertical="center" justifyLastLine="1"/>
    </xf>
    <xf numFmtId="41" fontId="7" fillId="0" borderId="41" xfId="3" applyFont="1" applyBorder="1" applyAlignment="1">
      <alignment horizontal="left" vertical="center" justifyLastLine="1"/>
    </xf>
    <xf numFmtId="0" fontId="23" fillId="0" borderId="0" xfId="2" applyFont="1">
      <alignment vertical="center"/>
    </xf>
    <xf numFmtId="0" fontId="24" fillId="0" borderId="0" xfId="2" applyFont="1" applyAlignment="1">
      <alignment horizontal="right" vertical="center"/>
    </xf>
    <xf numFmtId="0" fontId="24" fillId="0" borderId="28" xfId="2" applyFont="1" applyBorder="1">
      <alignment vertical="center"/>
    </xf>
    <xf numFmtId="41" fontId="24" fillId="0" borderId="25" xfId="3" applyFont="1" applyBorder="1" applyAlignment="1">
      <alignment horizontal="left" vertical="center" justifyLastLine="1"/>
    </xf>
    <xf numFmtId="41" fontId="24" fillId="0" borderId="0" xfId="3" applyFont="1" applyBorder="1" applyAlignment="1">
      <alignment horizontal="left" vertical="center" justifyLastLine="1"/>
    </xf>
    <xf numFmtId="179" fontId="24" fillId="0" borderId="0" xfId="3" applyNumberFormat="1" applyFont="1" applyFill="1" applyBorder="1" applyAlignment="1">
      <alignment horizontal="left" vertical="center" justifyLastLine="1"/>
    </xf>
    <xf numFmtId="179" fontId="24" fillId="0" borderId="28" xfId="3" applyNumberFormat="1" applyFont="1" applyFill="1" applyBorder="1" applyAlignment="1">
      <alignment horizontal="left" vertical="center" justifyLastLine="1"/>
    </xf>
    <xf numFmtId="179" fontId="24" fillId="0" borderId="25" xfId="3" applyNumberFormat="1" applyFont="1" applyBorder="1" applyAlignment="1">
      <alignment horizontal="left" vertical="center" justifyLastLine="1"/>
    </xf>
    <xf numFmtId="41" fontId="26" fillId="0" borderId="0" xfId="3" applyFont="1" applyBorder="1" applyAlignment="1">
      <alignment horizontal="left" vertical="center" justifyLastLine="1"/>
    </xf>
    <xf numFmtId="41" fontId="26" fillId="0" borderId="28" xfId="3" applyFont="1" applyBorder="1" applyAlignment="1">
      <alignment horizontal="left" vertical="center" justifyLastLine="1"/>
    </xf>
    <xf numFmtId="0" fontId="27" fillId="0" borderId="0" xfId="2" applyFont="1">
      <alignment vertical="center"/>
    </xf>
    <xf numFmtId="0" fontId="24" fillId="0" borderId="6" xfId="2" applyFont="1" applyBorder="1" applyAlignment="1">
      <alignment horizontal="right" vertical="center"/>
    </xf>
    <xf numFmtId="0" fontId="24" fillId="0" borderId="44" xfId="2" applyFont="1" applyBorder="1">
      <alignment vertical="center"/>
    </xf>
    <xf numFmtId="41" fontId="24" fillId="0" borderId="45" xfId="3" applyFont="1" applyBorder="1" applyAlignment="1">
      <alignment horizontal="left" vertical="center" justifyLastLine="1"/>
    </xf>
    <xf numFmtId="41" fontId="24" fillId="0" borderId="6" xfId="3" applyFont="1" applyBorder="1" applyAlignment="1">
      <alignment horizontal="left" vertical="center" justifyLastLine="1"/>
    </xf>
    <xf numFmtId="179" fontId="24" fillId="0" borderId="6" xfId="3" applyNumberFormat="1" applyFont="1" applyFill="1" applyBorder="1" applyAlignment="1">
      <alignment horizontal="left" vertical="center" justifyLastLine="1"/>
    </xf>
    <xf numFmtId="179" fontId="24" fillId="0" borderId="44" xfId="3" applyNumberFormat="1" applyFont="1" applyFill="1" applyBorder="1" applyAlignment="1">
      <alignment horizontal="left" vertical="center" justifyLastLine="1"/>
    </xf>
    <xf numFmtId="179" fontId="24" fillId="0" borderId="45" xfId="3" applyNumberFormat="1" applyFont="1" applyBorder="1" applyAlignment="1">
      <alignment horizontal="left" vertical="center" justifyLastLine="1"/>
    </xf>
    <xf numFmtId="41" fontId="26" fillId="0" borderId="6" xfId="3" applyFont="1" applyBorder="1" applyAlignment="1">
      <alignment horizontal="left" vertical="center" justifyLastLine="1"/>
    </xf>
    <xf numFmtId="41" fontId="26" fillId="0" borderId="44" xfId="3" applyFont="1" applyBorder="1" applyAlignment="1">
      <alignment horizontal="left" vertical="center" justifyLastLine="1"/>
    </xf>
    <xf numFmtId="10" fontId="7" fillId="0" borderId="0" xfId="4" applyNumberFormat="1" applyFont="1" applyBorder="1" applyAlignment="1">
      <alignment horizontal="center" vertical="center"/>
    </xf>
    <xf numFmtId="10" fontId="7" fillId="0" borderId="0" xfId="4" applyNumberFormat="1" applyFont="1" applyBorder="1" applyAlignment="1">
      <alignment vertical="center"/>
    </xf>
    <xf numFmtId="10" fontId="7" fillId="0" borderId="49" xfId="4" applyNumberFormat="1" applyFont="1" applyBorder="1" applyAlignment="1">
      <alignment horizontal="center" vertical="center"/>
    </xf>
    <xf numFmtId="41" fontId="7" fillId="0" borderId="25" xfId="3" applyFont="1" applyFill="1" applyBorder="1" applyAlignment="1">
      <alignment horizontal="left" vertical="center" justifyLastLine="1"/>
    </xf>
    <xf numFmtId="41" fontId="7" fillId="0" borderId="53" xfId="3" applyFont="1" applyBorder="1" applyAlignment="1">
      <alignment horizontal="left" vertical="center" justifyLastLine="1"/>
    </xf>
    <xf numFmtId="41" fontId="7" fillId="0" borderId="50" xfId="3" applyFont="1" applyBorder="1" applyAlignment="1">
      <alignment horizontal="left" vertical="center" justifyLastLine="1"/>
    </xf>
    <xf numFmtId="41" fontId="7" fillId="0" borderId="51" xfId="3" applyFont="1" applyBorder="1" applyAlignment="1">
      <alignment horizontal="left" vertical="center" justifyLastLine="1"/>
    </xf>
    <xf numFmtId="179" fontId="7" fillId="0" borderId="51" xfId="3" applyNumberFormat="1" applyFont="1" applyFill="1" applyBorder="1" applyAlignment="1">
      <alignment horizontal="left" vertical="center" justifyLastLine="1"/>
    </xf>
    <xf numFmtId="179" fontId="7" fillId="0" borderId="52" xfId="3" applyNumberFormat="1" applyFont="1" applyFill="1" applyBorder="1" applyAlignment="1">
      <alignment horizontal="left" vertical="center" justifyLastLine="1"/>
    </xf>
    <xf numFmtId="179" fontId="7" fillId="0" borderId="50" xfId="3" applyNumberFormat="1" applyFont="1" applyBorder="1" applyAlignment="1">
      <alignment horizontal="left" vertical="center" justifyLastLine="1"/>
    </xf>
    <xf numFmtId="41" fontId="7" fillId="0" borderId="52" xfId="3" applyFont="1" applyBorder="1" applyAlignment="1">
      <alignment horizontal="left" vertical="center" justifyLastLine="1"/>
    </xf>
    <xf numFmtId="0" fontId="21" fillId="0" borderId="52" xfId="2" applyFont="1" applyBorder="1">
      <alignment vertical="center"/>
    </xf>
    <xf numFmtId="0" fontId="12" fillId="0" borderId="0" xfId="2" applyFont="1" applyAlignment="1">
      <alignment horizontal="left" vertical="center"/>
    </xf>
    <xf numFmtId="41" fontId="7" fillId="2" borderId="1" xfId="3" applyFont="1" applyFill="1" applyBorder="1" applyAlignment="1">
      <alignment vertical="center"/>
    </xf>
    <xf numFmtId="0" fontId="12" fillId="6" borderId="48" xfId="2" applyFont="1" applyFill="1" applyBorder="1" applyAlignment="1">
      <alignment horizontal="center" vertical="center"/>
    </xf>
    <xf numFmtId="0" fontId="12" fillId="6" borderId="57" xfId="2" applyFont="1" applyFill="1" applyBorder="1" applyAlignment="1">
      <alignment horizontal="center" vertical="center"/>
    </xf>
    <xf numFmtId="0" fontId="12" fillId="6" borderId="49" xfId="2" applyFont="1" applyFill="1" applyBorder="1" applyAlignment="1">
      <alignment horizontal="center" vertical="center"/>
    </xf>
    <xf numFmtId="41" fontId="7" fillId="0" borderId="46" xfId="3" applyFont="1" applyBorder="1" applyAlignment="1">
      <alignment horizontal="center" vertical="center"/>
    </xf>
    <xf numFmtId="41" fontId="7" fillId="0" borderId="26" xfId="3" applyFont="1" applyBorder="1" applyAlignment="1">
      <alignment horizontal="center" vertical="center"/>
    </xf>
    <xf numFmtId="41" fontId="7" fillId="0" borderId="0" xfId="3" applyFont="1" applyAlignment="1">
      <alignment vertical="center"/>
    </xf>
    <xf numFmtId="41" fontId="7" fillId="0" borderId="33" xfId="3" applyFont="1" applyBorder="1" applyAlignment="1">
      <alignment horizontal="center" vertical="center"/>
    </xf>
    <xf numFmtId="41" fontId="7" fillId="0" borderId="0" xfId="3" applyFont="1" applyBorder="1" applyAlignment="1">
      <alignment horizontal="center" vertical="center"/>
    </xf>
    <xf numFmtId="41" fontId="12" fillId="0" borderId="0" xfId="3" applyFont="1" applyAlignment="1">
      <alignment horizontal="left" vertical="center"/>
    </xf>
    <xf numFmtId="0" fontId="12" fillId="6" borderId="19" xfId="2" applyFont="1" applyFill="1" applyBorder="1" applyAlignment="1">
      <alignment horizontal="center" vertical="center"/>
    </xf>
    <xf numFmtId="0" fontId="7" fillId="0" borderId="0" xfId="2" applyAlignment="1">
      <alignment horizontal="center" vertical="center"/>
    </xf>
    <xf numFmtId="0" fontId="7" fillId="0" borderId="6" xfId="2" applyBorder="1" applyAlignment="1">
      <alignment horizontal="right" vertical="center"/>
    </xf>
    <xf numFmtId="0" fontId="7" fillId="0" borderId="18" xfId="2" applyBorder="1" applyAlignment="1">
      <alignment horizontal="distributed" vertical="center" justifyLastLine="1"/>
    </xf>
    <xf numFmtId="0" fontId="7" fillId="0" borderId="19" xfId="2" applyBorder="1">
      <alignment vertical="center"/>
    </xf>
    <xf numFmtId="0" fontId="7" fillId="0" borderId="19" xfId="2" applyBorder="1" applyAlignment="1">
      <alignment horizontal="center" vertical="center"/>
    </xf>
    <xf numFmtId="0" fontId="7" fillId="0" borderId="20" xfId="2" applyBorder="1" applyAlignment="1">
      <alignment horizontal="center" vertical="center"/>
    </xf>
    <xf numFmtId="0" fontId="7" fillId="0" borderId="21" xfId="2" applyBorder="1">
      <alignment vertical="center"/>
    </xf>
    <xf numFmtId="0" fontId="7" fillId="0" borderId="24" xfId="2" applyBorder="1" applyAlignment="1">
      <alignment horizontal="distributed" vertical="center"/>
    </xf>
    <xf numFmtId="0" fontId="7" fillId="0" borderId="22" xfId="2" applyBorder="1">
      <alignment vertical="center"/>
    </xf>
    <xf numFmtId="0" fontId="7" fillId="0" borderId="26" xfId="2" applyBorder="1">
      <alignment vertical="center"/>
    </xf>
    <xf numFmtId="0" fontId="7" fillId="4" borderId="27" xfId="2" applyFill="1" applyBorder="1">
      <alignment vertical="center"/>
    </xf>
    <xf numFmtId="0" fontId="7" fillId="0" borderId="25" xfId="2" applyBorder="1">
      <alignment vertical="center"/>
    </xf>
    <xf numFmtId="0" fontId="7" fillId="0" borderId="0" xfId="2" applyAlignment="1">
      <alignment horizontal="distributed" vertical="center"/>
    </xf>
    <xf numFmtId="0" fontId="7" fillId="0" borderId="28" xfId="2" applyBorder="1">
      <alignment vertical="center"/>
    </xf>
    <xf numFmtId="0" fontId="7" fillId="0" borderId="31" xfId="2" applyBorder="1">
      <alignment vertical="center"/>
    </xf>
    <xf numFmtId="0" fontId="7" fillId="0" borderId="32" xfId="2" applyBorder="1" applyAlignment="1">
      <alignment horizontal="distributed" vertical="center"/>
    </xf>
    <xf numFmtId="0" fontId="7" fillId="0" borderId="18" xfId="2" applyBorder="1">
      <alignment vertical="center"/>
    </xf>
    <xf numFmtId="0" fontId="7" fillId="0" borderId="33" xfId="2" applyBorder="1">
      <alignment vertical="center"/>
    </xf>
    <xf numFmtId="0" fontId="7" fillId="4" borderId="34" xfId="2" applyFill="1" applyBorder="1">
      <alignment vertical="center"/>
    </xf>
    <xf numFmtId="0" fontId="7" fillId="0" borderId="0" xfId="2" quotePrefix="1">
      <alignment vertical="center"/>
    </xf>
    <xf numFmtId="41" fontId="7" fillId="0" borderId="0" xfId="2" applyNumberFormat="1">
      <alignment vertical="center"/>
    </xf>
    <xf numFmtId="41" fontId="7" fillId="0" borderId="20" xfId="2" applyNumberFormat="1" applyBorder="1">
      <alignment vertical="center"/>
    </xf>
    <xf numFmtId="0" fontId="7" fillId="0" borderId="26" xfId="2" applyBorder="1" applyAlignment="1">
      <alignment horizontal="center" vertical="center"/>
    </xf>
    <xf numFmtId="0" fontId="7" fillId="0" borderId="27" xfId="2" applyBorder="1" applyAlignment="1">
      <alignment horizontal="center" vertical="center"/>
    </xf>
    <xf numFmtId="0" fontId="7" fillId="0" borderId="27" xfId="2" applyBorder="1">
      <alignment vertical="center"/>
    </xf>
    <xf numFmtId="41" fontId="7" fillId="0" borderId="27" xfId="2" applyNumberFormat="1" applyBorder="1">
      <alignment vertical="center"/>
    </xf>
    <xf numFmtId="0" fontId="7" fillId="0" borderId="0" xfId="2" applyAlignment="1">
      <alignment horizontal="distributed" vertical="center" wrapText="1"/>
    </xf>
    <xf numFmtId="0" fontId="7" fillId="5" borderId="26" xfId="2" applyFill="1" applyBorder="1">
      <alignment vertical="center"/>
    </xf>
    <xf numFmtId="0" fontId="7" fillId="5" borderId="27" xfId="2" applyFill="1" applyBorder="1">
      <alignment vertical="center"/>
    </xf>
    <xf numFmtId="0" fontId="7" fillId="0" borderId="26" xfId="2" applyBorder="1" applyAlignment="1">
      <alignment vertical="center" wrapText="1"/>
    </xf>
    <xf numFmtId="0" fontId="7" fillId="0" borderId="40" xfId="2" applyBorder="1" applyAlignment="1">
      <alignment horizontal="center" vertical="center"/>
    </xf>
    <xf numFmtId="0" fontId="7" fillId="0" borderId="8" xfId="2" applyBorder="1">
      <alignment vertical="center"/>
    </xf>
    <xf numFmtId="0" fontId="7" fillId="0" borderId="9" xfId="2" applyBorder="1" applyAlignment="1">
      <alignment horizontal="distributed" vertical="center"/>
    </xf>
    <xf numFmtId="0" fontId="7" fillId="0" borderId="41" xfId="2" applyBorder="1">
      <alignment vertical="center"/>
    </xf>
    <xf numFmtId="0" fontId="7" fillId="0" borderId="1" xfId="2" applyBorder="1" applyAlignment="1">
      <alignment horizontal="center" vertical="center"/>
    </xf>
    <xf numFmtId="0" fontId="7" fillId="7" borderId="26" xfId="2" applyFill="1" applyBorder="1">
      <alignment vertical="center"/>
    </xf>
    <xf numFmtId="0" fontId="7" fillId="7" borderId="27" xfId="2" applyFill="1" applyBorder="1">
      <alignment vertical="center"/>
    </xf>
    <xf numFmtId="0" fontId="7" fillId="0" borderId="33" xfId="2" applyBorder="1" applyAlignment="1">
      <alignment horizontal="center" vertical="center"/>
    </xf>
    <xf numFmtId="0" fontId="7" fillId="0" borderId="43" xfId="2" applyBorder="1" applyAlignment="1">
      <alignment horizontal="center" vertical="center"/>
    </xf>
    <xf numFmtId="0" fontId="7" fillId="0" borderId="34" xfId="2" applyBorder="1" applyAlignment="1">
      <alignment horizontal="center" vertical="center"/>
    </xf>
    <xf numFmtId="0" fontId="7" fillId="0" borderId="46" xfId="2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7" fillId="0" borderId="47" xfId="2" applyBorder="1" applyAlignment="1">
      <alignment horizontal="center" vertical="center"/>
    </xf>
    <xf numFmtId="0" fontId="7" fillId="0" borderId="35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7" fillId="0" borderId="36" xfId="2" applyBorder="1" applyAlignment="1">
      <alignment horizontal="center" vertical="center"/>
    </xf>
    <xf numFmtId="0" fontId="7" fillId="0" borderId="33" xfId="2" applyBorder="1" applyAlignment="1">
      <alignment vertical="center" wrapText="1"/>
    </xf>
    <xf numFmtId="0" fontId="7" fillId="0" borderId="34" xfId="2" applyBorder="1">
      <alignment vertical="center"/>
    </xf>
    <xf numFmtId="0" fontId="7" fillId="0" borderId="50" xfId="2" applyBorder="1">
      <alignment vertical="center"/>
    </xf>
    <xf numFmtId="0" fontId="7" fillId="0" borderId="52" xfId="2" applyBorder="1">
      <alignment vertical="center"/>
    </xf>
    <xf numFmtId="0" fontId="7" fillId="0" borderId="28" xfId="2" applyBorder="1" applyAlignment="1">
      <alignment horizontal="distributed" vertical="center"/>
    </xf>
    <xf numFmtId="0" fontId="7" fillId="0" borderId="18" xfId="2" applyBorder="1" applyAlignment="1">
      <alignment horizontal="distributed" vertical="center"/>
    </xf>
    <xf numFmtId="0" fontId="7" fillId="0" borderId="0" xfId="2" applyAlignment="1">
      <alignment horizontal="left" vertical="center"/>
    </xf>
    <xf numFmtId="0" fontId="7" fillId="8" borderId="54" xfId="2" applyFill="1" applyBorder="1" applyAlignment="1">
      <alignment horizontal="right" vertical="center"/>
    </xf>
    <xf numFmtId="0" fontId="7" fillId="8" borderId="55" xfId="2" applyFill="1" applyBorder="1">
      <alignment vertical="center"/>
    </xf>
    <xf numFmtId="0" fontId="7" fillId="0" borderId="0" xfId="2" applyAlignment="1">
      <alignment horizontal="right" vertical="center"/>
    </xf>
    <xf numFmtId="0" fontId="7" fillId="0" borderId="5" xfId="2" applyBorder="1">
      <alignment vertical="center"/>
    </xf>
    <xf numFmtId="0" fontId="7" fillId="0" borderId="47" xfId="2" applyBorder="1">
      <alignment vertical="center"/>
    </xf>
    <xf numFmtId="0" fontId="7" fillId="0" borderId="1" xfId="2" applyBorder="1">
      <alignment vertical="center"/>
    </xf>
    <xf numFmtId="0" fontId="7" fillId="0" borderId="43" xfId="2" applyBorder="1">
      <alignment vertical="center"/>
    </xf>
    <xf numFmtId="0" fontId="29" fillId="0" borderId="0" xfId="2" applyFont="1">
      <alignment vertical="center"/>
    </xf>
    <xf numFmtId="0" fontId="7" fillId="0" borderId="48" xfId="2" applyBorder="1">
      <alignment vertical="center"/>
    </xf>
    <xf numFmtId="41" fontId="29" fillId="0" borderId="0" xfId="3" applyFont="1" applyAlignment="1">
      <alignment vertical="center"/>
    </xf>
    <xf numFmtId="10" fontId="7" fillId="8" borderId="56" xfId="1" applyNumberFormat="1" applyFont="1" applyFill="1" applyBorder="1" applyAlignment="1">
      <alignment vertical="center"/>
    </xf>
    <xf numFmtId="10" fontId="1" fillId="0" borderId="1" xfId="1" applyNumberFormat="1" applyFont="1" applyBorder="1" applyAlignment="1">
      <alignment horizontal="center" vertical="center"/>
    </xf>
    <xf numFmtId="10" fontId="1" fillId="0" borderId="0" xfId="1" applyNumberFormat="1" applyFont="1" applyAlignment="1">
      <alignment horizontal="center" vertical="center"/>
    </xf>
    <xf numFmtId="0" fontId="1" fillId="9" borderId="1" xfId="0" quotePrefix="1" applyFont="1" applyFill="1" applyBorder="1">
      <alignment vertical="center"/>
    </xf>
    <xf numFmtId="0" fontId="1" fillId="9" borderId="1" xfId="0" applyFont="1" applyFill="1" applyBorder="1">
      <alignment vertical="center"/>
    </xf>
    <xf numFmtId="176" fontId="1" fillId="9" borderId="1" xfId="0" applyNumberFormat="1" applyFont="1" applyFill="1" applyBorder="1">
      <alignment vertical="center"/>
    </xf>
    <xf numFmtId="176" fontId="1" fillId="9" borderId="1" xfId="0" applyNumberFormat="1" applyFont="1" applyFill="1" applyBorder="1" applyAlignment="1">
      <alignment horizontal="right" vertical="center"/>
    </xf>
    <xf numFmtId="0" fontId="1" fillId="0" borderId="0" xfId="0" quotePrefix="1" applyFont="1" applyAlignment="1">
      <alignment horizontal="left" vertical="center"/>
    </xf>
    <xf numFmtId="0" fontId="30" fillId="0" borderId="1" xfId="0" applyFont="1" applyBorder="1">
      <alignment vertical="center"/>
    </xf>
    <xf numFmtId="0" fontId="30" fillId="0" borderId="1" xfId="0" quotePrefix="1" applyFont="1" applyBorder="1">
      <alignment vertical="center"/>
    </xf>
    <xf numFmtId="0" fontId="31" fillId="0" borderId="1" xfId="0" quotePrefix="1" applyFont="1" applyBorder="1">
      <alignment vertical="center"/>
    </xf>
    <xf numFmtId="0" fontId="31" fillId="0" borderId="1" xfId="0" applyFont="1" applyBorder="1">
      <alignment vertical="center"/>
    </xf>
    <xf numFmtId="176" fontId="31" fillId="0" borderId="1" xfId="0" applyNumberFormat="1" applyFont="1" applyBorder="1">
      <alignment vertical="center"/>
    </xf>
    <xf numFmtId="176" fontId="31" fillId="0" borderId="1" xfId="0" applyNumberFormat="1" applyFont="1" applyBorder="1" applyAlignment="1">
      <alignment horizontal="right" vertical="center"/>
    </xf>
    <xf numFmtId="9" fontId="1" fillId="0" borderId="0" xfId="0" applyNumberFormat="1" applyFont="1">
      <alignment vertical="center"/>
    </xf>
    <xf numFmtId="0" fontId="13" fillId="0" borderId="0" xfId="2" applyFont="1" applyAlignment="1">
      <alignment horizontal="distributed" vertical="center"/>
    </xf>
    <xf numFmtId="0" fontId="8" fillId="0" borderId="0" xfId="2" applyFont="1" applyAlignment="1">
      <alignment horizontal="distributed" vertical="center"/>
    </xf>
    <xf numFmtId="0" fontId="8" fillId="0" borderId="3" xfId="2" applyFont="1" applyBorder="1" applyAlignment="1">
      <alignment horizontal="distributed" vertical="center"/>
    </xf>
    <xf numFmtId="0" fontId="11" fillId="0" borderId="11" xfId="2" applyFont="1" applyBorder="1" applyAlignment="1">
      <alignment horizontal="center" shrinkToFit="1"/>
    </xf>
    <xf numFmtId="0" fontId="11" fillId="0" borderId="0" xfId="2" applyFont="1" applyAlignment="1">
      <alignment horizontal="center" shrinkToFit="1"/>
    </xf>
    <xf numFmtId="0" fontId="11" fillId="0" borderId="12" xfId="2" applyFont="1" applyBorder="1" applyAlignment="1">
      <alignment horizontal="center" shrinkToFit="1"/>
    </xf>
    <xf numFmtId="0" fontId="17" fillId="0" borderId="11" xfId="2" applyFont="1" applyBorder="1" applyAlignment="1">
      <alignment horizontal="center" vertical="top"/>
    </xf>
    <xf numFmtId="0" fontId="17" fillId="0" borderId="0" xfId="2" applyFont="1" applyAlignment="1">
      <alignment horizontal="center" vertical="top"/>
    </xf>
    <xf numFmtId="0" fontId="17" fillId="0" borderId="12" xfId="2" applyFont="1" applyBorder="1" applyAlignment="1">
      <alignment horizontal="center" vertical="top"/>
    </xf>
    <xf numFmtId="0" fontId="8" fillId="0" borderId="0" xfId="2" applyFont="1" applyAlignment="1">
      <alignment horizontal="right" vertical="center"/>
    </xf>
    <xf numFmtId="0" fontId="20" fillId="0" borderId="0" xfId="2" applyFont="1" applyAlignment="1">
      <alignment horizontal="center" vertical="center"/>
    </xf>
    <xf numFmtId="0" fontId="7" fillId="0" borderId="15" xfId="2" applyBorder="1" applyAlignment="1">
      <alignment horizontal="distributed" vertical="center" justifyLastLine="1"/>
    </xf>
    <xf numFmtId="0" fontId="7" fillId="0" borderId="16" xfId="2" applyBorder="1" applyAlignment="1">
      <alignment horizontal="distributed" vertical="center" justifyLastLine="1"/>
    </xf>
    <xf numFmtId="0" fontId="7" fillId="0" borderId="17" xfId="2" applyBorder="1" applyAlignment="1">
      <alignment horizontal="distributed" vertical="center" justifyLastLine="1"/>
    </xf>
    <xf numFmtId="0" fontId="7" fillId="0" borderId="21" xfId="2" applyBorder="1" applyAlignment="1">
      <alignment vertical="center" textRotation="255"/>
    </xf>
    <xf numFmtId="0" fontId="7" fillId="0" borderId="22" xfId="2" applyBorder="1" applyAlignment="1">
      <alignment vertical="center" textRotation="255"/>
    </xf>
    <xf numFmtId="0" fontId="7" fillId="0" borderId="25" xfId="2" applyBorder="1" applyAlignment="1">
      <alignment vertical="center" textRotation="255"/>
    </xf>
    <xf numFmtId="0" fontId="7" fillId="0" borderId="28" xfId="2" applyBorder="1" applyAlignment="1">
      <alignment vertical="center" textRotation="255"/>
    </xf>
    <xf numFmtId="0" fontId="7" fillId="0" borderId="31" xfId="2" applyBorder="1" applyAlignment="1">
      <alignment vertical="center" textRotation="255"/>
    </xf>
    <xf numFmtId="0" fontId="7" fillId="0" borderId="18" xfId="2" applyBorder="1" applyAlignment="1">
      <alignment vertical="center" textRotation="255"/>
    </xf>
    <xf numFmtId="0" fontId="7" fillId="0" borderId="23" xfId="2" applyBorder="1" applyAlignment="1">
      <alignment vertical="center" textRotation="255"/>
    </xf>
    <xf numFmtId="0" fontId="7" fillId="0" borderId="29" xfId="2" applyBorder="1" applyAlignment="1">
      <alignment vertical="center" textRotation="255"/>
    </xf>
    <xf numFmtId="0" fontId="7" fillId="0" borderId="30" xfId="2" applyBorder="1" applyAlignment="1">
      <alignment vertical="center" textRotation="255"/>
    </xf>
    <xf numFmtId="0" fontId="7" fillId="0" borderId="50" xfId="2" applyBorder="1" applyAlignment="1">
      <alignment horizontal="distributed" vertical="center"/>
    </xf>
    <xf numFmtId="0" fontId="7" fillId="0" borderId="51" xfId="2" applyBorder="1" applyAlignment="1">
      <alignment horizontal="distributed" vertical="center"/>
    </xf>
    <xf numFmtId="41" fontId="29" fillId="0" borderId="53" xfId="3" applyFont="1" applyBorder="1" applyAlignment="1">
      <alignment horizontal="left" vertical="center" justifyLastLine="1"/>
    </xf>
    <xf numFmtId="0" fontId="7" fillId="0" borderId="53" xfId="2" applyBorder="1" applyAlignment="1">
      <alignment horizontal="left" vertical="center" justifyLastLine="1"/>
    </xf>
    <xf numFmtId="0" fontId="7" fillId="0" borderId="50" xfId="2" applyBorder="1" applyAlignment="1">
      <alignment horizontal="center" vertical="center"/>
    </xf>
    <xf numFmtId="0" fontId="7" fillId="0" borderId="51" xfId="2" applyBorder="1" applyAlignment="1">
      <alignment horizontal="center" vertical="center"/>
    </xf>
    <xf numFmtId="0" fontId="7" fillId="0" borderId="52" xfId="2" applyBorder="1" applyAlignment="1">
      <alignment horizontal="center" vertical="center"/>
    </xf>
    <xf numFmtId="0" fontId="7" fillId="0" borderId="24" xfId="2" applyBorder="1" applyAlignment="1">
      <alignment horizontal="distributed" vertical="center"/>
    </xf>
    <xf numFmtId="41" fontId="7" fillId="0" borderId="53" xfId="3" applyFont="1" applyBorder="1" applyAlignment="1">
      <alignment horizontal="left" vertical="center" justifyLastLine="1"/>
    </xf>
    <xf numFmtId="0" fontId="3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3" fillId="0" borderId="6" xfId="0" quotePrefix="1" applyFont="1" applyBorder="1">
      <alignment vertical="center"/>
    </xf>
    <xf numFmtId="176" fontId="3" fillId="2" borderId="1" xfId="0" quotePrefix="1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center" vertical="center"/>
    </xf>
    <xf numFmtId="41" fontId="7" fillId="0" borderId="2" xfId="3" applyFont="1" applyBorder="1" applyAlignment="1">
      <alignment vertical="center"/>
    </xf>
    <xf numFmtId="41" fontId="7" fillId="0" borderId="3" xfId="3" applyFont="1" applyBorder="1" applyAlignment="1">
      <alignment vertical="center"/>
    </xf>
    <xf numFmtId="41" fontId="7" fillId="0" borderId="58" xfId="3" applyFont="1" applyBorder="1" applyAlignment="1">
      <alignment vertical="center"/>
    </xf>
    <xf numFmtId="0" fontId="12" fillId="6" borderId="59" xfId="2" applyFont="1" applyFill="1" applyBorder="1" applyAlignment="1">
      <alignment horizontal="center" vertical="center"/>
    </xf>
    <xf numFmtId="0" fontId="12" fillId="6" borderId="60" xfId="2" applyFont="1" applyFill="1" applyBorder="1" applyAlignment="1">
      <alignment horizontal="center" vertical="center"/>
    </xf>
    <xf numFmtId="0" fontId="12" fillId="6" borderId="61" xfId="2" applyFont="1" applyFill="1" applyBorder="1" applyAlignment="1">
      <alignment horizontal="center" vertical="center"/>
    </xf>
    <xf numFmtId="41" fontId="7" fillId="0" borderId="62" xfId="3" applyFont="1" applyBorder="1" applyAlignment="1">
      <alignment vertical="center"/>
    </xf>
    <xf numFmtId="41" fontId="7" fillId="0" borderId="63" xfId="3" applyFont="1" applyBorder="1" applyAlignment="1">
      <alignment vertical="center"/>
    </xf>
    <xf numFmtId="41" fontId="7" fillId="0" borderId="64" xfId="3" applyFont="1" applyBorder="1" applyAlignment="1">
      <alignment vertical="center"/>
    </xf>
    <xf numFmtId="0" fontId="12" fillId="0" borderId="65" xfId="2" applyFont="1" applyBorder="1" applyAlignment="1">
      <alignment horizontal="center" vertical="center"/>
    </xf>
    <xf numFmtId="0" fontId="12" fillId="0" borderId="61" xfId="2" applyFont="1" applyBorder="1" applyAlignment="1">
      <alignment horizontal="center" vertical="center"/>
    </xf>
  </cellXfs>
  <cellStyles count="5">
    <cellStyle name="백분율" xfId="1" builtinId="5"/>
    <cellStyle name="백분율 2" xfId="4" xr:uid="{300B184A-38C6-4340-99DD-6BEC0ADCD089}"/>
    <cellStyle name="쉼표 [0] 2" xfId="3" xr:uid="{C8513CC6-C39A-4F7B-BF10-71627A75B33C}"/>
    <cellStyle name="표준" xfId="0" builtinId="0"/>
    <cellStyle name="표준 2" xfId="2" xr:uid="{1D7EE9AD-6FD2-45EC-9A21-1C49E03169E2}"/>
  </cellStyles>
  <dxfs count="43">
    <dxf>
      <font>
        <b/>
        <i val="0"/>
      </font>
      <fill>
        <patternFill>
          <fgColor indexed="64"/>
          <bgColor rgb="FFFFC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sio/AppData/Roaming/Microsoft/AddIns/N&#52509;&#442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총괄표 (2)"/>
      <sheetName val="총괄표1"/>
      <sheetName val="총괄표2"/>
      <sheetName val="총괄표3"/>
      <sheetName val="총괄표"/>
      <sheetName val="총괄표 (3)"/>
      <sheetName val="원가계산서 (총괄)"/>
      <sheetName val="원가계산서 (건축)"/>
      <sheetName val="원가계산서 (건축) (3)"/>
      <sheetName val="집계표"/>
      <sheetName val="건축공사 내역"/>
      <sheetName val="총괄"/>
      <sheetName val="원가"/>
      <sheetName val="원가계산서 (건축) (2)"/>
      <sheetName val="원가계산서 (전기)"/>
      <sheetName val="원가계산서 (통신)"/>
      <sheetName val="원가계산서 (소방)"/>
      <sheetName val="품셈목록"/>
    </sheetNames>
    <sheetDataSet>
      <sheetData sheetId="0" refreshError="1"/>
      <sheetData sheetId="1" refreshError="1"/>
      <sheetData sheetId="2">
        <row r="8">
          <cell r="L8" t="str">
            <v>&lt;공사명입력&gt;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D7E0-F7AF-4CCE-9202-B21D137BCD60}">
  <sheetPr codeName="Sheet14"/>
  <dimension ref="A1:AH31"/>
  <sheetViews>
    <sheetView zoomScaleNormal="100" workbookViewId="0">
      <selection activeCell="A2" sqref="A2"/>
    </sheetView>
  </sheetViews>
  <sheetFormatPr defaultColWidth="3.875" defaultRowHeight="17.45" customHeight="1" x14ac:dyDescent="0.3"/>
  <cols>
    <col min="1" max="16384" width="3.875" style="22"/>
  </cols>
  <sheetData>
    <row r="1" spans="1:33" ht="17.45" customHeight="1" x14ac:dyDescent="0.3">
      <c r="A1" s="43"/>
      <c r="B1" s="234" t="s">
        <v>330</v>
      </c>
      <c r="C1" s="234"/>
      <c r="D1" s="44"/>
      <c r="E1" s="45"/>
      <c r="F1" s="45"/>
      <c r="G1" s="45"/>
      <c r="H1" s="19"/>
      <c r="I1" s="19"/>
      <c r="J1" s="19"/>
      <c r="K1" s="19"/>
      <c r="L1" s="45"/>
      <c r="M1" s="20"/>
      <c r="N1" s="20"/>
      <c r="O1" s="20"/>
      <c r="P1" s="20"/>
      <c r="Q1" s="45"/>
      <c r="R1" s="20"/>
      <c r="S1" s="20"/>
      <c r="T1" s="20"/>
      <c r="U1" s="20"/>
      <c r="V1" s="45"/>
      <c r="W1" s="20"/>
      <c r="X1" s="20"/>
      <c r="Y1" s="20"/>
      <c r="Z1" s="20"/>
      <c r="AA1" s="45"/>
      <c r="AB1" s="20"/>
      <c r="AC1" s="20"/>
      <c r="AD1" s="20"/>
      <c r="AE1" s="45"/>
      <c r="AF1" s="20"/>
      <c r="AG1" s="21"/>
    </row>
    <row r="2" spans="1:33" ht="17.45" customHeight="1" x14ac:dyDescent="0.3">
      <c r="A2" s="46"/>
      <c r="B2" s="45"/>
      <c r="C2" s="45"/>
      <c r="D2" s="47"/>
      <c r="E2" s="48"/>
      <c r="H2" s="30"/>
      <c r="I2" s="30"/>
      <c r="J2" s="23"/>
      <c r="K2" s="23"/>
      <c r="L2" s="48"/>
      <c r="M2" s="24"/>
      <c r="N2" s="24"/>
      <c r="O2" s="24"/>
      <c r="P2" s="24"/>
      <c r="Q2" s="48"/>
      <c r="R2" s="24"/>
      <c r="S2" s="24"/>
      <c r="T2" s="24"/>
      <c r="U2" s="24"/>
      <c r="V2" s="48"/>
      <c r="W2" s="24"/>
      <c r="X2" s="24"/>
      <c r="Y2" s="24"/>
      <c r="Z2" s="24"/>
      <c r="AA2" s="48"/>
      <c r="AB2" s="24"/>
      <c r="AC2" s="24"/>
      <c r="AD2" s="24"/>
      <c r="AE2" s="48"/>
      <c r="AF2" s="24"/>
      <c r="AG2" s="25"/>
    </row>
    <row r="3" spans="1:33" ht="17.45" customHeight="1" x14ac:dyDescent="0.3">
      <c r="A3" s="49"/>
      <c r="B3" s="48"/>
      <c r="C3" s="48"/>
      <c r="D3" s="50"/>
      <c r="E3" s="48"/>
      <c r="F3" s="51"/>
      <c r="G3" s="51"/>
      <c r="H3" s="51"/>
      <c r="I3" s="51"/>
      <c r="J3" s="51"/>
      <c r="K3" s="23"/>
      <c r="L3" s="48"/>
      <c r="M3" s="24"/>
      <c r="N3" s="24"/>
      <c r="O3" s="24"/>
      <c r="P3" s="24"/>
      <c r="Q3" s="48"/>
      <c r="R3" s="24"/>
      <c r="S3" s="24"/>
      <c r="T3" s="24"/>
      <c r="U3" s="24"/>
      <c r="V3" s="48"/>
      <c r="W3" s="24"/>
      <c r="X3" s="24"/>
      <c r="Y3" s="52"/>
      <c r="Z3" s="52"/>
      <c r="AA3" s="52"/>
      <c r="AB3" s="52"/>
      <c r="AC3" s="52"/>
      <c r="AD3" s="52"/>
      <c r="AE3" s="52"/>
      <c r="AF3" s="53" t="s">
        <v>393</v>
      </c>
      <c r="AG3" s="25"/>
    </row>
    <row r="4" spans="1:33" ht="17.45" customHeight="1" x14ac:dyDescent="0.3">
      <c r="A4" s="49"/>
      <c r="B4" s="48"/>
      <c r="C4" s="48"/>
      <c r="D4" s="50"/>
      <c r="E4" s="48"/>
      <c r="F4" s="30"/>
      <c r="G4" s="30"/>
      <c r="H4" s="54"/>
      <c r="I4" s="23"/>
      <c r="J4" s="23"/>
      <c r="K4" s="23"/>
      <c r="L4" s="48"/>
      <c r="M4" s="24"/>
      <c r="N4" s="24"/>
      <c r="O4" s="24"/>
      <c r="P4" s="24"/>
      <c r="Q4" s="48"/>
      <c r="R4" s="24"/>
      <c r="S4" s="24"/>
      <c r="T4" s="24"/>
      <c r="U4" s="24"/>
      <c r="V4" s="48"/>
      <c r="W4" s="24"/>
      <c r="X4" s="24"/>
      <c r="Y4" s="24"/>
      <c r="Z4" s="24"/>
      <c r="AA4" s="48"/>
      <c r="AB4" s="24"/>
      <c r="AC4" s="24"/>
      <c r="AD4" s="24"/>
      <c r="AE4" s="48"/>
      <c r="AF4" s="24"/>
      <c r="AG4" s="25"/>
    </row>
    <row r="5" spans="1:33" ht="17.45" customHeight="1" x14ac:dyDescent="0.3">
      <c r="A5" s="55"/>
      <c r="B5" s="56"/>
      <c r="C5" s="56"/>
      <c r="D5" s="57"/>
      <c r="E5" s="48"/>
      <c r="F5" s="48"/>
      <c r="G5" s="48"/>
      <c r="H5" s="23"/>
      <c r="I5" s="23"/>
      <c r="J5" s="23"/>
      <c r="K5" s="23"/>
      <c r="L5" s="48"/>
      <c r="AG5" s="25"/>
    </row>
    <row r="6" spans="1:33" ht="17.45" customHeight="1" x14ac:dyDescent="0.3">
      <c r="A6" s="43"/>
      <c r="B6" s="234" t="s">
        <v>331</v>
      </c>
      <c r="C6" s="234"/>
      <c r="D6" s="44"/>
      <c r="E6" s="235" t="s">
        <v>394</v>
      </c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7"/>
    </row>
    <row r="7" spans="1:33" ht="17.45" customHeight="1" x14ac:dyDescent="0.3">
      <c r="A7" s="58"/>
      <c r="B7" s="45"/>
      <c r="C7" s="45"/>
      <c r="D7" s="47"/>
      <c r="E7" s="235"/>
      <c r="F7" s="236"/>
      <c r="G7" s="236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  <c r="AA7" s="236"/>
      <c r="AB7" s="236"/>
      <c r="AC7" s="236"/>
      <c r="AD7" s="236"/>
      <c r="AE7" s="236"/>
      <c r="AF7" s="236"/>
      <c r="AG7" s="237"/>
    </row>
    <row r="8" spans="1:33" ht="17.45" customHeight="1" x14ac:dyDescent="0.3">
      <c r="A8" s="49"/>
      <c r="B8" s="48"/>
      <c r="C8" s="48"/>
      <c r="D8" s="50"/>
      <c r="E8" s="238" t="s">
        <v>325</v>
      </c>
      <c r="F8" s="239"/>
      <c r="G8" s="239"/>
      <c r="H8" s="239"/>
      <c r="I8" s="239"/>
      <c r="J8" s="239"/>
      <c r="K8" s="239"/>
      <c r="L8" s="239"/>
      <c r="M8" s="239"/>
      <c r="N8" s="239"/>
      <c r="O8" s="239"/>
      <c r="P8" s="239"/>
      <c r="Q8" s="239"/>
      <c r="R8" s="239"/>
      <c r="S8" s="239"/>
      <c r="T8" s="239"/>
      <c r="U8" s="239"/>
      <c r="V8" s="239"/>
      <c r="W8" s="239"/>
      <c r="X8" s="239"/>
      <c r="Y8" s="239"/>
      <c r="Z8" s="239"/>
      <c r="AA8" s="239"/>
      <c r="AB8" s="239"/>
      <c r="AC8" s="239"/>
      <c r="AD8" s="239"/>
      <c r="AE8" s="239"/>
      <c r="AF8" s="239"/>
      <c r="AG8" s="240"/>
    </row>
    <row r="9" spans="1:33" ht="17.45" customHeight="1" x14ac:dyDescent="0.3">
      <c r="A9" s="49"/>
      <c r="B9" s="48"/>
      <c r="C9" s="48"/>
      <c r="D9" s="50"/>
      <c r="E9" s="238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39"/>
      <c r="W9" s="239"/>
      <c r="X9" s="239"/>
      <c r="Y9" s="239"/>
      <c r="Z9" s="239"/>
      <c r="AA9" s="239"/>
      <c r="AB9" s="239"/>
      <c r="AC9" s="239"/>
      <c r="AD9" s="239"/>
      <c r="AE9" s="239"/>
      <c r="AF9" s="239"/>
      <c r="AG9" s="240"/>
    </row>
    <row r="10" spans="1:33" ht="17.45" customHeight="1" x14ac:dyDescent="0.3">
      <c r="A10" s="55"/>
      <c r="B10" s="56"/>
      <c r="C10" s="56"/>
      <c r="D10" s="57"/>
      <c r="E10" s="31"/>
      <c r="F10" s="31"/>
      <c r="G10" s="31"/>
      <c r="H10" s="31"/>
      <c r="I10" s="31"/>
      <c r="J10" s="31"/>
      <c r="K10" s="31"/>
      <c r="L10" s="31"/>
      <c r="M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2"/>
    </row>
    <row r="11" spans="1:33" ht="17.45" customHeight="1" x14ac:dyDescent="0.3">
      <c r="A11" s="43"/>
      <c r="B11" s="234" t="s">
        <v>324</v>
      </c>
      <c r="C11" s="234"/>
      <c r="D11" s="44"/>
      <c r="AG11" s="29"/>
    </row>
    <row r="12" spans="1:33" s="33" customFormat="1" ht="17.45" customHeight="1" x14ac:dyDescent="0.3">
      <c r="A12" s="58"/>
      <c r="B12" s="45"/>
      <c r="C12" s="45"/>
      <c r="D12" s="47"/>
      <c r="I12" s="34"/>
      <c r="J12" s="34" t="s">
        <v>332</v>
      </c>
      <c r="K12" s="232" t="s">
        <v>328</v>
      </c>
      <c r="L12" s="232"/>
      <c r="M12" s="232"/>
      <c r="N12" s="232"/>
      <c r="O12" s="59"/>
      <c r="P12" s="59"/>
      <c r="Q12" s="59"/>
      <c r="R12" s="59"/>
      <c r="S12" s="59"/>
      <c r="AG12" s="35"/>
    </row>
    <row r="13" spans="1:33" s="33" customFormat="1" ht="17.45" customHeight="1" x14ac:dyDescent="0.3">
      <c r="A13" s="49"/>
      <c r="B13" s="48"/>
      <c r="C13" s="48"/>
      <c r="D13" s="50"/>
      <c r="E13" s="24"/>
      <c r="F13" s="24"/>
      <c r="G13" s="24"/>
      <c r="H13" s="24"/>
      <c r="I13" s="36" t="s">
        <v>333</v>
      </c>
      <c r="J13" s="233" t="s">
        <v>326</v>
      </c>
      <c r="K13" s="233"/>
      <c r="L13" s="233"/>
      <c r="M13" s="36" t="s">
        <v>327</v>
      </c>
      <c r="N13" s="24" t="s">
        <v>394</v>
      </c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5"/>
    </row>
    <row r="14" spans="1:33" s="33" customFormat="1" ht="17.45" customHeight="1" x14ac:dyDescent="0.3">
      <c r="A14" s="49"/>
      <c r="B14" s="48"/>
      <c r="C14" s="48"/>
      <c r="D14" s="50"/>
      <c r="E14" s="24"/>
      <c r="F14" s="24"/>
      <c r="G14" s="24"/>
      <c r="H14" s="24"/>
      <c r="I14" s="36" t="s">
        <v>333</v>
      </c>
      <c r="J14" s="233" t="s">
        <v>334</v>
      </c>
      <c r="K14" s="233"/>
      <c r="L14" s="233"/>
      <c r="M14" s="36" t="s">
        <v>327</v>
      </c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5"/>
    </row>
    <row r="15" spans="1:33" s="33" customFormat="1" ht="17.45" customHeight="1" x14ac:dyDescent="0.3">
      <c r="A15" s="40"/>
      <c r="B15" s="41"/>
      <c r="C15" s="41"/>
      <c r="D15" s="42"/>
      <c r="E15" s="24"/>
      <c r="F15" s="24"/>
      <c r="G15" s="24"/>
      <c r="H15" s="24"/>
      <c r="I15" s="36" t="s">
        <v>333</v>
      </c>
      <c r="J15" s="233" t="s">
        <v>335</v>
      </c>
      <c r="K15" s="233"/>
      <c r="L15" s="233"/>
      <c r="M15" s="36" t="s">
        <v>327</v>
      </c>
      <c r="N15" s="24"/>
      <c r="O15" s="37"/>
      <c r="P15" s="37"/>
      <c r="Q15" s="37"/>
      <c r="R15" s="37"/>
      <c r="S15" s="37"/>
      <c r="T15" s="36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</row>
    <row r="16" spans="1:33" s="33" customFormat="1" ht="17.45" customHeight="1" x14ac:dyDescent="0.3">
      <c r="A16" s="43"/>
      <c r="B16" s="234" t="s">
        <v>323</v>
      </c>
      <c r="C16" s="234"/>
      <c r="D16" s="44"/>
      <c r="E16" s="24"/>
      <c r="F16" s="24"/>
      <c r="G16" s="24"/>
      <c r="H16" s="24"/>
      <c r="I16" s="24"/>
      <c r="J16" s="24"/>
      <c r="K16" s="24"/>
      <c r="L16" s="24"/>
      <c r="M16" s="24"/>
      <c r="N16" s="36"/>
      <c r="O16" s="37"/>
      <c r="P16" s="37"/>
      <c r="Q16" s="37"/>
      <c r="R16" s="37"/>
      <c r="S16" s="37"/>
      <c r="T16" s="36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5"/>
    </row>
    <row r="17" spans="1:34" s="33" customFormat="1" ht="17.45" customHeight="1" x14ac:dyDescent="0.3">
      <c r="A17" s="58"/>
      <c r="B17" s="45"/>
      <c r="C17" s="45"/>
      <c r="D17" s="47"/>
      <c r="E17" s="24"/>
      <c r="F17" s="24"/>
      <c r="G17" s="24"/>
      <c r="H17" s="24"/>
      <c r="I17" s="24"/>
      <c r="J17" s="24"/>
      <c r="K17" s="24"/>
      <c r="L17" s="24"/>
      <c r="M17" s="24"/>
      <c r="N17" s="36"/>
      <c r="O17" s="37"/>
      <c r="P17" s="37"/>
      <c r="Q17" s="37"/>
      <c r="R17" s="37"/>
      <c r="S17" s="37"/>
      <c r="T17" s="36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5"/>
    </row>
    <row r="18" spans="1:34" s="33" customFormat="1" ht="17.45" customHeight="1" x14ac:dyDescent="0.3">
      <c r="A18" s="49"/>
      <c r="B18" s="48"/>
      <c r="C18" s="48"/>
      <c r="D18" s="50"/>
      <c r="J18" s="34" t="s">
        <v>332</v>
      </c>
      <c r="K18" s="232" t="s">
        <v>336</v>
      </c>
      <c r="L18" s="232"/>
      <c r="M18" s="232"/>
      <c r="N18" s="232"/>
      <c r="O18" s="59"/>
      <c r="P18" s="59"/>
      <c r="Q18" s="59"/>
      <c r="R18" s="59"/>
      <c r="S18" s="59"/>
      <c r="T18" s="24"/>
      <c r="U18" s="24"/>
      <c r="AG18" s="35"/>
    </row>
    <row r="19" spans="1:34" s="33" customFormat="1" ht="17.45" customHeight="1" x14ac:dyDescent="0.3">
      <c r="A19" s="49"/>
      <c r="B19" s="48"/>
      <c r="C19" s="48"/>
      <c r="D19" s="50"/>
      <c r="E19" s="24"/>
      <c r="F19" s="24"/>
      <c r="G19" s="24"/>
      <c r="H19" s="60">
        <f>[0]!총공사비</f>
        <v>0</v>
      </c>
      <c r="I19" s="36" t="s">
        <v>333</v>
      </c>
      <c r="J19" s="233" t="str">
        <f>IF(집계표!A7="02. 기계설비공사","건축·기계설비공사","건축공사")</f>
        <v>건축공사</v>
      </c>
      <c r="K19" s="233"/>
      <c r="L19" s="233"/>
      <c r="M19" s="233"/>
      <c r="N19" s="233"/>
      <c r="O19" s="36" t="s">
        <v>327</v>
      </c>
      <c r="P19" s="24" t="str">
        <f t="shared" ref="P19:P24" si="0">IF(H19=0,"","일금 "&amp;NUMBERSTRING(H19,1)&amp;"원정 (￦"&amp;TEXT(H19,"#,##0")&amp;"- )")</f>
        <v/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5"/>
      <c r="AH19" s="38" t="str">
        <f>MID([1]집계표!A5,4,3)&amp;"·"&amp;MID([1]집계표!A6,4,5)&amp;"공사"</f>
        <v>·공사</v>
      </c>
    </row>
    <row r="20" spans="1:34" s="33" customFormat="1" ht="17.45" customHeight="1" x14ac:dyDescent="0.3">
      <c r="A20" s="40"/>
      <c r="B20" s="41"/>
      <c r="C20" s="41"/>
      <c r="D20" s="42"/>
      <c r="E20" s="24"/>
      <c r="F20" s="24"/>
      <c r="G20" s="24"/>
      <c r="H20" s="61"/>
      <c r="I20" s="36" t="str">
        <f>IF(H20="","","○")</f>
        <v/>
      </c>
      <c r="J20" s="233" t="str">
        <f>IF(H20="","","전기공사")</f>
        <v/>
      </c>
      <c r="K20" s="233"/>
      <c r="L20" s="233"/>
      <c r="M20" s="233"/>
      <c r="N20" s="233"/>
      <c r="O20" s="36" t="str">
        <f>IF(H20="","",":")</f>
        <v/>
      </c>
      <c r="P20" s="24" t="str">
        <f t="shared" si="0"/>
        <v/>
      </c>
      <c r="Q20" s="37"/>
      <c r="R20" s="37"/>
      <c r="S20" s="37"/>
      <c r="T20" s="36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5"/>
    </row>
    <row r="21" spans="1:34" s="33" customFormat="1" ht="17.45" customHeight="1" x14ac:dyDescent="0.3">
      <c r="A21" s="43"/>
      <c r="B21" s="234" t="s">
        <v>321</v>
      </c>
      <c r="C21" s="234"/>
      <c r="D21" s="44"/>
      <c r="E21" s="24"/>
      <c r="F21" s="24"/>
      <c r="G21" s="24"/>
      <c r="H21" s="61"/>
      <c r="I21" s="36" t="str">
        <f>IF(H21="","","○")</f>
        <v/>
      </c>
      <c r="J21" s="233" t="str">
        <f>IF(H21="","","통신공사")</f>
        <v/>
      </c>
      <c r="K21" s="233"/>
      <c r="L21" s="233"/>
      <c r="M21" s="233"/>
      <c r="N21" s="233"/>
      <c r="O21" s="36" t="str">
        <f>IF(H21="","",":")</f>
        <v/>
      </c>
      <c r="P21" s="24" t="str">
        <f t="shared" si="0"/>
        <v/>
      </c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5"/>
    </row>
    <row r="22" spans="1:34" s="33" customFormat="1" ht="17.45" customHeight="1" x14ac:dyDescent="0.3">
      <c r="A22" s="58"/>
      <c r="B22" s="45"/>
      <c r="C22" s="45"/>
      <c r="D22" s="47"/>
      <c r="E22" s="24"/>
      <c r="F22" s="24"/>
      <c r="G22" s="24"/>
      <c r="H22" s="61"/>
      <c r="I22" s="36" t="str">
        <f>IF(H22="","","○")</f>
        <v/>
      </c>
      <c r="J22" s="233" t="str">
        <f>IF(H22="","","소방공사")</f>
        <v/>
      </c>
      <c r="K22" s="233"/>
      <c r="L22" s="233"/>
      <c r="M22" s="233"/>
      <c r="N22" s="233"/>
      <c r="O22" s="36" t="str">
        <f>IF(H22="","",":")</f>
        <v/>
      </c>
      <c r="P22" s="24" t="str">
        <f t="shared" si="0"/>
        <v/>
      </c>
      <c r="Q22" s="37"/>
      <c r="R22" s="37"/>
      <c r="S22" s="37"/>
      <c r="T22" s="36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</row>
    <row r="23" spans="1:34" s="33" customFormat="1" ht="17.45" customHeight="1" x14ac:dyDescent="0.3">
      <c r="A23" s="49"/>
      <c r="B23" s="48"/>
      <c r="C23" s="48"/>
      <c r="D23" s="50"/>
      <c r="E23" s="24"/>
      <c r="F23" s="24"/>
      <c r="G23" s="24"/>
      <c r="H23" s="61"/>
      <c r="I23" s="36" t="str">
        <f>IF(H23="","","○")</f>
        <v/>
      </c>
      <c r="J23" s="233" t="str">
        <f>IF(H23="","","토목공사")</f>
        <v/>
      </c>
      <c r="K23" s="233"/>
      <c r="L23" s="233"/>
      <c r="M23" s="233"/>
      <c r="N23" s="233"/>
      <c r="O23" s="36" t="str">
        <f>IF(H23="","",":")</f>
        <v/>
      </c>
      <c r="P23" s="24" t="str">
        <f t="shared" si="0"/>
        <v/>
      </c>
      <c r="Q23" s="37"/>
      <c r="R23" s="37"/>
      <c r="S23" s="37"/>
      <c r="T23" s="36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5"/>
    </row>
    <row r="24" spans="1:34" s="33" customFormat="1" ht="17.45" customHeight="1" x14ac:dyDescent="0.3">
      <c r="A24" s="49"/>
      <c r="B24" s="48"/>
      <c r="C24" s="48"/>
      <c r="D24" s="50"/>
      <c r="E24" s="24"/>
      <c r="F24" s="24"/>
      <c r="G24" s="24"/>
      <c r="H24" s="61"/>
      <c r="I24" s="36" t="str">
        <f>IF(H24="","","○")</f>
        <v/>
      </c>
      <c r="J24" s="233" t="str">
        <f>IF(H24="","","00공사")</f>
        <v/>
      </c>
      <c r="K24" s="233"/>
      <c r="L24" s="233"/>
      <c r="M24" s="233"/>
      <c r="N24" s="233"/>
      <c r="O24" s="36" t="str">
        <f>IF(H24="","",":")</f>
        <v/>
      </c>
      <c r="P24" s="24" t="str">
        <f t="shared" si="0"/>
        <v/>
      </c>
      <c r="Q24" s="37"/>
      <c r="R24" s="37"/>
      <c r="S24" s="37"/>
      <c r="T24" s="36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</row>
    <row r="25" spans="1:34" s="33" customFormat="1" ht="17.45" customHeight="1" x14ac:dyDescent="0.3">
      <c r="A25" s="40"/>
      <c r="B25" s="41"/>
      <c r="C25" s="41"/>
      <c r="D25" s="42"/>
      <c r="E25" s="24"/>
      <c r="F25" s="24"/>
      <c r="G25" s="24"/>
      <c r="H25" s="24"/>
      <c r="I25" s="24"/>
      <c r="J25" s="24"/>
      <c r="K25" s="24"/>
      <c r="L25" s="24"/>
      <c r="M25" s="61"/>
      <c r="N25" s="36"/>
      <c r="O25" s="37"/>
      <c r="P25" s="37"/>
      <c r="Q25" s="37"/>
      <c r="R25" s="37"/>
      <c r="S25" s="37"/>
      <c r="T25" s="36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5"/>
    </row>
    <row r="26" spans="1:34" s="33" customFormat="1" ht="17.45" customHeight="1" x14ac:dyDescent="0.3">
      <c r="A26" s="43"/>
      <c r="B26" s="234" t="s">
        <v>322</v>
      </c>
      <c r="C26" s="234"/>
      <c r="D26" s="44"/>
      <c r="E26" s="24"/>
      <c r="F26" s="24"/>
      <c r="G26" s="24"/>
      <c r="H26" s="61">
        <f>SUM(H19:H25)</f>
        <v>0</v>
      </c>
      <c r="I26" s="36" t="str">
        <f>IF(H26="","","○")</f>
        <v>○</v>
      </c>
      <c r="J26" s="233" t="s">
        <v>329</v>
      </c>
      <c r="K26" s="233"/>
      <c r="L26" s="233"/>
      <c r="M26" s="36" t="str">
        <f>IF(H26="","",":")</f>
        <v>:</v>
      </c>
      <c r="N26" s="24" t="str">
        <f>IF(H26=0,"","일금 "&amp;NUMBERSTRING(H26,1)&amp;"원정 (￦"&amp;TEXT(H26,"#,##0")&amp;"- )")</f>
        <v/>
      </c>
      <c r="O26" s="37"/>
      <c r="P26" s="37"/>
      <c r="Q26" s="37"/>
      <c r="R26" s="37"/>
      <c r="S26" s="37"/>
      <c r="T26" s="36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5"/>
    </row>
    <row r="27" spans="1:34" s="33" customFormat="1" ht="17.45" customHeight="1" x14ac:dyDescent="0.3">
      <c r="A27" s="58"/>
      <c r="B27" s="45"/>
      <c r="C27" s="45"/>
      <c r="D27" s="47"/>
      <c r="E27" s="24"/>
      <c r="F27" s="24"/>
      <c r="G27" s="24"/>
      <c r="H27" s="24"/>
      <c r="I27" s="24"/>
      <c r="J27" s="24"/>
      <c r="K27" s="24"/>
      <c r="L27" s="24"/>
      <c r="M27" s="61"/>
      <c r="N27" s="36"/>
      <c r="O27" s="37"/>
      <c r="P27" s="37"/>
      <c r="Q27" s="37"/>
      <c r="R27" s="37"/>
      <c r="S27" s="37"/>
      <c r="T27" s="36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5"/>
    </row>
    <row r="28" spans="1:34" s="33" customFormat="1" ht="17.45" customHeight="1" x14ac:dyDescent="0.3">
      <c r="A28" s="49"/>
      <c r="B28" s="48"/>
      <c r="C28" s="48"/>
      <c r="D28" s="50"/>
      <c r="E28" s="24"/>
      <c r="F28" s="24"/>
      <c r="G28" s="24"/>
      <c r="H28" s="24"/>
      <c r="I28" s="36"/>
      <c r="J28" s="37"/>
      <c r="K28" s="37"/>
      <c r="L28" s="37"/>
      <c r="M28" s="36"/>
      <c r="N28" s="39"/>
      <c r="O28" s="241"/>
      <c r="P28" s="241"/>
      <c r="Q28" s="241"/>
      <c r="R28" s="241"/>
      <c r="S28" s="241"/>
      <c r="T28" s="241"/>
      <c r="U28" s="241"/>
      <c r="V28" s="241"/>
      <c r="W28" s="241"/>
      <c r="X28" s="39"/>
      <c r="Y28" s="24"/>
      <c r="Z28" s="24"/>
      <c r="AA28" s="24"/>
      <c r="AB28" s="24"/>
      <c r="AC28" s="24"/>
      <c r="AD28" s="24"/>
      <c r="AE28" s="24"/>
      <c r="AF28" s="24"/>
      <c r="AG28" s="25"/>
    </row>
    <row r="29" spans="1:34" s="33" customFormat="1" ht="17.45" customHeight="1" x14ac:dyDescent="0.3">
      <c r="A29" s="49"/>
      <c r="B29" s="48"/>
      <c r="C29" s="48"/>
      <c r="D29" s="50"/>
      <c r="E29" s="24"/>
      <c r="F29" s="24"/>
      <c r="G29" s="24"/>
      <c r="H29" s="61"/>
      <c r="I29" s="36"/>
      <c r="J29" s="37"/>
      <c r="K29" s="37"/>
      <c r="L29" s="37"/>
      <c r="M29" s="36"/>
      <c r="N29" s="39"/>
      <c r="O29" s="241"/>
      <c r="P29" s="241"/>
      <c r="Q29" s="241"/>
      <c r="R29" s="241"/>
      <c r="S29" s="241"/>
      <c r="T29" s="241"/>
      <c r="U29" s="241"/>
      <c r="V29" s="241"/>
      <c r="W29" s="241"/>
      <c r="X29" s="39"/>
      <c r="Y29" s="24"/>
      <c r="Z29" s="24"/>
      <c r="AA29" s="24"/>
      <c r="AB29" s="24"/>
      <c r="AC29" s="24"/>
      <c r="AD29" s="24"/>
      <c r="AE29" s="24"/>
      <c r="AF29" s="24"/>
      <c r="AG29" s="25"/>
    </row>
    <row r="30" spans="1:34" s="33" customFormat="1" ht="17.45" customHeight="1" x14ac:dyDescent="0.3">
      <c r="A30" s="49"/>
      <c r="B30" s="48"/>
      <c r="C30" s="48"/>
      <c r="D30" s="50"/>
      <c r="E30" s="24"/>
      <c r="F30" s="24"/>
      <c r="G30" s="24"/>
      <c r="H30" s="61"/>
      <c r="I30" s="36"/>
      <c r="J30" s="37"/>
      <c r="K30" s="37"/>
      <c r="L30" s="37"/>
      <c r="M30" s="36"/>
      <c r="N30" s="39"/>
      <c r="O30" s="39"/>
      <c r="P30" s="62"/>
      <c r="Q30" s="62"/>
      <c r="R30" s="62"/>
      <c r="S30" s="62"/>
      <c r="T30" s="62"/>
      <c r="U30" s="62"/>
      <c r="V30" s="62"/>
      <c r="W30" s="39"/>
      <c r="X30" s="39"/>
      <c r="Y30" s="24"/>
      <c r="Z30" s="24"/>
      <c r="AA30" s="24"/>
      <c r="AB30" s="24"/>
      <c r="AC30" s="24"/>
      <c r="AD30" s="24"/>
      <c r="AE30" s="24"/>
      <c r="AF30" s="24"/>
      <c r="AG30" s="25"/>
    </row>
    <row r="31" spans="1:34" s="33" customFormat="1" ht="17.45" customHeight="1" x14ac:dyDescent="0.3">
      <c r="A31" s="40"/>
      <c r="B31" s="41"/>
      <c r="C31" s="41"/>
      <c r="D31" s="42"/>
      <c r="E31" s="26"/>
      <c r="F31" s="26"/>
      <c r="G31" s="26"/>
      <c r="H31" s="26"/>
      <c r="I31" s="26"/>
      <c r="J31" s="26"/>
      <c r="K31" s="26"/>
      <c r="L31" s="26"/>
      <c r="M31" s="26"/>
      <c r="N31" s="63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7"/>
    </row>
  </sheetData>
  <mergeCells count="21">
    <mergeCell ref="B26:C26"/>
    <mergeCell ref="J26:L26"/>
    <mergeCell ref="O28:W29"/>
    <mergeCell ref="J20:N20"/>
    <mergeCell ref="B21:C21"/>
    <mergeCell ref="J21:N21"/>
    <mergeCell ref="J22:N22"/>
    <mergeCell ref="J23:N23"/>
    <mergeCell ref="J24:N24"/>
    <mergeCell ref="J19:N19"/>
    <mergeCell ref="B1:C1"/>
    <mergeCell ref="B6:C6"/>
    <mergeCell ref="E6:AG7"/>
    <mergeCell ref="E8:AG9"/>
    <mergeCell ref="B11:C11"/>
    <mergeCell ref="K12:N12"/>
    <mergeCell ref="J13:L13"/>
    <mergeCell ref="J14:L14"/>
    <mergeCell ref="J15:L15"/>
    <mergeCell ref="B16:C16"/>
    <mergeCell ref="K18:N18"/>
  </mergeCells>
  <phoneticPr fontId="4" type="noConversion"/>
  <pageMargins left="0.78" right="0.3" top="0.57999999999999996" bottom="0.47244094488188981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31B12-188B-4ABF-B9E9-8B9AEBEC6621}">
  <sheetPr codeName="Sheet3"/>
  <dimension ref="A1:AP61"/>
  <sheetViews>
    <sheetView tabSelected="1" zoomScaleNormal="100" workbookViewId="0">
      <selection activeCell="G24" sqref="G24"/>
    </sheetView>
  </sheetViews>
  <sheetFormatPr defaultRowHeight="12.6" customHeight="1" x14ac:dyDescent="0.3"/>
  <cols>
    <col min="1" max="1" width="1" style="22" customWidth="1"/>
    <col min="2" max="2" width="4.625" style="22" customWidth="1"/>
    <col min="3" max="3" width="5.5" style="22" customWidth="1"/>
    <col min="4" max="4" width="1" style="22" customWidth="1"/>
    <col min="5" max="5" width="18.5" style="22" customWidth="1"/>
    <col min="6" max="6" width="1" style="22" customWidth="1"/>
    <col min="7" max="7" width="18.25" style="22" customWidth="1"/>
    <col min="8" max="23" width="4.625" style="22" customWidth="1"/>
    <col min="24" max="24" width="3.5" style="22" customWidth="1"/>
    <col min="25" max="25" width="31.5" style="22" hidden="1" customWidth="1"/>
    <col min="26" max="26" width="15.125" style="22" hidden="1" customWidth="1"/>
    <col min="27" max="27" width="3.375" style="22" hidden="1" customWidth="1"/>
    <col min="28" max="28" width="3.75" style="22" hidden="1" customWidth="1"/>
    <col min="29" max="29" width="17" style="22" hidden="1" customWidth="1"/>
    <col min="30" max="32" width="13.25" style="22" hidden="1" customWidth="1"/>
    <col min="33" max="33" width="13.5" style="22" hidden="1" customWidth="1"/>
    <col min="34" max="34" width="8.25" style="22" hidden="1" customWidth="1"/>
    <col min="35" max="35" width="14.375" style="154" hidden="1" customWidth="1"/>
    <col min="36" max="36" width="3.125" style="22" hidden="1" customWidth="1"/>
    <col min="37" max="37" width="10" style="154" hidden="1" customWidth="1"/>
    <col min="38" max="38" width="3.125" style="22" hidden="1" customWidth="1"/>
    <col min="39" max="39" width="14.375" style="154" hidden="1" customWidth="1"/>
    <col min="40" max="40" width="3.125" style="22" hidden="1" customWidth="1"/>
    <col min="41" max="256" width="9" style="22"/>
    <col min="257" max="257" width="1" style="22" customWidth="1"/>
    <col min="258" max="258" width="4.625" style="22" customWidth="1"/>
    <col min="259" max="259" width="5.5" style="22" customWidth="1"/>
    <col min="260" max="260" width="1" style="22" customWidth="1"/>
    <col min="261" max="261" width="18.5" style="22" customWidth="1"/>
    <col min="262" max="262" width="1" style="22" customWidth="1"/>
    <col min="263" max="263" width="18.25" style="22" customWidth="1"/>
    <col min="264" max="279" width="4.625" style="22" customWidth="1"/>
    <col min="280" max="280" width="3.5" style="22" customWidth="1"/>
    <col min="281" max="281" width="31.5" style="22" bestFit="1" customWidth="1"/>
    <col min="282" max="282" width="15.125" style="22" bestFit="1" customWidth="1"/>
    <col min="283" max="283" width="3.375" style="22" customWidth="1"/>
    <col min="284" max="284" width="0" style="22" hidden="1" customWidth="1"/>
    <col min="285" max="285" width="17" style="22" customWidth="1"/>
    <col min="286" max="288" width="13.25" style="22" customWidth="1"/>
    <col min="289" max="289" width="0" style="22" hidden="1" customWidth="1"/>
    <col min="290" max="290" width="8.25" style="22" customWidth="1"/>
    <col min="291" max="291" width="14.375" style="22" bestFit="1" customWidth="1"/>
    <col min="292" max="292" width="3.125" style="22" customWidth="1"/>
    <col min="293" max="293" width="10" style="22" bestFit="1" customWidth="1"/>
    <col min="294" max="294" width="3.125" style="22" customWidth="1"/>
    <col min="295" max="295" width="14.375" style="22" bestFit="1" customWidth="1"/>
    <col min="296" max="296" width="3.125" style="22" customWidth="1"/>
    <col min="297" max="512" width="9" style="22"/>
    <col min="513" max="513" width="1" style="22" customWidth="1"/>
    <col min="514" max="514" width="4.625" style="22" customWidth="1"/>
    <col min="515" max="515" width="5.5" style="22" customWidth="1"/>
    <col min="516" max="516" width="1" style="22" customWidth="1"/>
    <col min="517" max="517" width="18.5" style="22" customWidth="1"/>
    <col min="518" max="518" width="1" style="22" customWidth="1"/>
    <col min="519" max="519" width="18.25" style="22" customWidth="1"/>
    <col min="520" max="535" width="4.625" style="22" customWidth="1"/>
    <col min="536" max="536" width="3.5" style="22" customWidth="1"/>
    <col min="537" max="537" width="31.5" style="22" bestFit="1" customWidth="1"/>
    <col min="538" max="538" width="15.125" style="22" bestFit="1" customWidth="1"/>
    <col min="539" max="539" width="3.375" style="22" customWidth="1"/>
    <col min="540" max="540" width="0" style="22" hidden="1" customWidth="1"/>
    <col min="541" max="541" width="17" style="22" customWidth="1"/>
    <col min="542" max="544" width="13.25" style="22" customWidth="1"/>
    <col min="545" max="545" width="0" style="22" hidden="1" customWidth="1"/>
    <col min="546" max="546" width="8.25" style="22" customWidth="1"/>
    <col min="547" max="547" width="14.375" style="22" bestFit="1" customWidth="1"/>
    <col min="548" max="548" width="3.125" style="22" customWidth="1"/>
    <col min="549" max="549" width="10" style="22" bestFit="1" customWidth="1"/>
    <col min="550" max="550" width="3.125" style="22" customWidth="1"/>
    <col min="551" max="551" width="14.375" style="22" bestFit="1" customWidth="1"/>
    <col min="552" max="552" width="3.125" style="22" customWidth="1"/>
    <col min="553" max="768" width="9" style="22"/>
    <col min="769" max="769" width="1" style="22" customWidth="1"/>
    <col min="770" max="770" width="4.625" style="22" customWidth="1"/>
    <col min="771" max="771" width="5.5" style="22" customWidth="1"/>
    <col min="772" max="772" width="1" style="22" customWidth="1"/>
    <col min="773" max="773" width="18.5" style="22" customWidth="1"/>
    <col min="774" max="774" width="1" style="22" customWidth="1"/>
    <col min="775" max="775" width="18.25" style="22" customWidth="1"/>
    <col min="776" max="791" width="4.625" style="22" customWidth="1"/>
    <col min="792" max="792" width="3.5" style="22" customWidth="1"/>
    <col min="793" max="793" width="31.5" style="22" bestFit="1" customWidth="1"/>
    <col min="794" max="794" width="15.125" style="22" bestFit="1" customWidth="1"/>
    <col min="795" max="795" width="3.375" style="22" customWidth="1"/>
    <col min="796" max="796" width="0" style="22" hidden="1" customWidth="1"/>
    <col min="797" max="797" width="17" style="22" customWidth="1"/>
    <col min="798" max="800" width="13.25" style="22" customWidth="1"/>
    <col min="801" max="801" width="0" style="22" hidden="1" customWidth="1"/>
    <col min="802" max="802" width="8.25" style="22" customWidth="1"/>
    <col min="803" max="803" width="14.375" style="22" bestFit="1" customWidth="1"/>
    <col min="804" max="804" width="3.125" style="22" customWidth="1"/>
    <col min="805" max="805" width="10" style="22" bestFit="1" customWidth="1"/>
    <col min="806" max="806" width="3.125" style="22" customWidth="1"/>
    <col min="807" max="807" width="14.375" style="22" bestFit="1" customWidth="1"/>
    <col min="808" max="808" width="3.125" style="22" customWidth="1"/>
    <col min="809" max="1024" width="9" style="22"/>
    <col min="1025" max="1025" width="1" style="22" customWidth="1"/>
    <col min="1026" max="1026" width="4.625" style="22" customWidth="1"/>
    <col min="1027" max="1027" width="5.5" style="22" customWidth="1"/>
    <col min="1028" max="1028" width="1" style="22" customWidth="1"/>
    <col min="1029" max="1029" width="18.5" style="22" customWidth="1"/>
    <col min="1030" max="1030" width="1" style="22" customWidth="1"/>
    <col min="1031" max="1031" width="18.25" style="22" customWidth="1"/>
    <col min="1032" max="1047" width="4.625" style="22" customWidth="1"/>
    <col min="1048" max="1048" width="3.5" style="22" customWidth="1"/>
    <col min="1049" max="1049" width="31.5" style="22" bestFit="1" customWidth="1"/>
    <col min="1050" max="1050" width="15.125" style="22" bestFit="1" customWidth="1"/>
    <col min="1051" max="1051" width="3.375" style="22" customWidth="1"/>
    <col min="1052" max="1052" width="0" style="22" hidden="1" customWidth="1"/>
    <col min="1053" max="1053" width="17" style="22" customWidth="1"/>
    <col min="1054" max="1056" width="13.25" style="22" customWidth="1"/>
    <col min="1057" max="1057" width="0" style="22" hidden="1" customWidth="1"/>
    <col min="1058" max="1058" width="8.25" style="22" customWidth="1"/>
    <col min="1059" max="1059" width="14.375" style="22" bestFit="1" customWidth="1"/>
    <col min="1060" max="1060" width="3.125" style="22" customWidth="1"/>
    <col min="1061" max="1061" width="10" style="22" bestFit="1" customWidth="1"/>
    <col min="1062" max="1062" width="3.125" style="22" customWidth="1"/>
    <col min="1063" max="1063" width="14.375" style="22" bestFit="1" customWidth="1"/>
    <col min="1064" max="1064" width="3.125" style="22" customWidth="1"/>
    <col min="1065" max="1280" width="9" style="22"/>
    <col min="1281" max="1281" width="1" style="22" customWidth="1"/>
    <col min="1282" max="1282" width="4.625" style="22" customWidth="1"/>
    <col min="1283" max="1283" width="5.5" style="22" customWidth="1"/>
    <col min="1284" max="1284" width="1" style="22" customWidth="1"/>
    <col min="1285" max="1285" width="18.5" style="22" customWidth="1"/>
    <col min="1286" max="1286" width="1" style="22" customWidth="1"/>
    <col min="1287" max="1287" width="18.25" style="22" customWidth="1"/>
    <col min="1288" max="1303" width="4.625" style="22" customWidth="1"/>
    <col min="1304" max="1304" width="3.5" style="22" customWidth="1"/>
    <col min="1305" max="1305" width="31.5" style="22" bestFit="1" customWidth="1"/>
    <col min="1306" max="1306" width="15.125" style="22" bestFit="1" customWidth="1"/>
    <col min="1307" max="1307" width="3.375" style="22" customWidth="1"/>
    <col min="1308" max="1308" width="0" style="22" hidden="1" customWidth="1"/>
    <col min="1309" max="1309" width="17" style="22" customWidth="1"/>
    <col min="1310" max="1312" width="13.25" style="22" customWidth="1"/>
    <col min="1313" max="1313" width="0" style="22" hidden="1" customWidth="1"/>
    <col min="1314" max="1314" width="8.25" style="22" customWidth="1"/>
    <col min="1315" max="1315" width="14.375" style="22" bestFit="1" customWidth="1"/>
    <col min="1316" max="1316" width="3.125" style="22" customWidth="1"/>
    <col min="1317" max="1317" width="10" style="22" bestFit="1" customWidth="1"/>
    <col min="1318" max="1318" width="3.125" style="22" customWidth="1"/>
    <col min="1319" max="1319" width="14.375" style="22" bestFit="1" customWidth="1"/>
    <col min="1320" max="1320" width="3.125" style="22" customWidth="1"/>
    <col min="1321" max="1536" width="9" style="22"/>
    <col min="1537" max="1537" width="1" style="22" customWidth="1"/>
    <col min="1538" max="1538" width="4.625" style="22" customWidth="1"/>
    <col min="1539" max="1539" width="5.5" style="22" customWidth="1"/>
    <col min="1540" max="1540" width="1" style="22" customWidth="1"/>
    <col min="1541" max="1541" width="18.5" style="22" customWidth="1"/>
    <col min="1542" max="1542" width="1" style="22" customWidth="1"/>
    <col min="1543" max="1543" width="18.25" style="22" customWidth="1"/>
    <col min="1544" max="1559" width="4.625" style="22" customWidth="1"/>
    <col min="1560" max="1560" width="3.5" style="22" customWidth="1"/>
    <col min="1561" max="1561" width="31.5" style="22" bestFit="1" customWidth="1"/>
    <col min="1562" max="1562" width="15.125" style="22" bestFit="1" customWidth="1"/>
    <col min="1563" max="1563" width="3.375" style="22" customWidth="1"/>
    <col min="1564" max="1564" width="0" style="22" hidden="1" customWidth="1"/>
    <col min="1565" max="1565" width="17" style="22" customWidth="1"/>
    <col min="1566" max="1568" width="13.25" style="22" customWidth="1"/>
    <col min="1569" max="1569" width="0" style="22" hidden="1" customWidth="1"/>
    <col min="1570" max="1570" width="8.25" style="22" customWidth="1"/>
    <col min="1571" max="1571" width="14.375" style="22" bestFit="1" customWidth="1"/>
    <col min="1572" max="1572" width="3.125" style="22" customWidth="1"/>
    <col min="1573" max="1573" width="10" style="22" bestFit="1" customWidth="1"/>
    <col min="1574" max="1574" width="3.125" style="22" customWidth="1"/>
    <col min="1575" max="1575" width="14.375" style="22" bestFit="1" customWidth="1"/>
    <col min="1576" max="1576" width="3.125" style="22" customWidth="1"/>
    <col min="1577" max="1792" width="9" style="22"/>
    <col min="1793" max="1793" width="1" style="22" customWidth="1"/>
    <col min="1794" max="1794" width="4.625" style="22" customWidth="1"/>
    <col min="1795" max="1795" width="5.5" style="22" customWidth="1"/>
    <col min="1796" max="1796" width="1" style="22" customWidth="1"/>
    <col min="1797" max="1797" width="18.5" style="22" customWidth="1"/>
    <col min="1798" max="1798" width="1" style="22" customWidth="1"/>
    <col min="1799" max="1799" width="18.25" style="22" customWidth="1"/>
    <col min="1800" max="1815" width="4.625" style="22" customWidth="1"/>
    <col min="1816" max="1816" width="3.5" style="22" customWidth="1"/>
    <col min="1817" max="1817" width="31.5" style="22" bestFit="1" customWidth="1"/>
    <col min="1818" max="1818" width="15.125" style="22" bestFit="1" customWidth="1"/>
    <col min="1819" max="1819" width="3.375" style="22" customWidth="1"/>
    <col min="1820" max="1820" width="0" style="22" hidden="1" customWidth="1"/>
    <col min="1821" max="1821" width="17" style="22" customWidth="1"/>
    <col min="1822" max="1824" width="13.25" style="22" customWidth="1"/>
    <col min="1825" max="1825" width="0" style="22" hidden="1" customWidth="1"/>
    <col min="1826" max="1826" width="8.25" style="22" customWidth="1"/>
    <col min="1827" max="1827" width="14.375" style="22" bestFit="1" customWidth="1"/>
    <col min="1828" max="1828" width="3.125" style="22" customWidth="1"/>
    <col min="1829" max="1829" width="10" style="22" bestFit="1" customWidth="1"/>
    <col min="1830" max="1830" width="3.125" style="22" customWidth="1"/>
    <col min="1831" max="1831" width="14.375" style="22" bestFit="1" customWidth="1"/>
    <col min="1832" max="1832" width="3.125" style="22" customWidth="1"/>
    <col min="1833" max="2048" width="9" style="22"/>
    <col min="2049" max="2049" width="1" style="22" customWidth="1"/>
    <col min="2050" max="2050" width="4.625" style="22" customWidth="1"/>
    <col min="2051" max="2051" width="5.5" style="22" customWidth="1"/>
    <col min="2052" max="2052" width="1" style="22" customWidth="1"/>
    <col min="2053" max="2053" width="18.5" style="22" customWidth="1"/>
    <col min="2054" max="2054" width="1" style="22" customWidth="1"/>
    <col min="2055" max="2055" width="18.25" style="22" customWidth="1"/>
    <col min="2056" max="2071" width="4.625" style="22" customWidth="1"/>
    <col min="2072" max="2072" width="3.5" style="22" customWidth="1"/>
    <col min="2073" max="2073" width="31.5" style="22" bestFit="1" customWidth="1"/>
    <col min="2074" max="2074" width="15.125" style="22" bestFit="1" customWidth="1"/>
    <col min="2075" max="2075" width="3.375" style="22" customWidth="1"/>
    <col min="2076" max="2076" width="0" style="22" hidden="1" customWidth="1"/>
    <col min="2077" max="2077" width="17" style="22" customWidth="1"/>
    <col min="2078" max="2080" width="13.25" style="22" customWidth="1"/>
    <col min="2081" max="2081" width="0" style="22" hidden="1" customWidth="1"/>
    <col min="2082" max="2082" width="8.25" style="22" customWidth="1"/>
    <col min="2083" max="2083" width="14.375" style="22" bestFit="1" customWidth="1"/>
    <col min="2084" max="2084" width="3.125" style="22" customWidth="1"/>
    <col min="2085" max="2085" width="10" style="22" bestFit="1" customWidth="1"/>
    <col min="2086" max="2086" width="3.125" style="22" customWidth="1"/>
    <col min="2087" max="2087" width="14.375" style="22" bestFit="1" customWidth="1"/>
    <col min="2088" max="2088" width="3.125" style="22" customWidth="1"/>
    <col min="2089" max="2304" width="9" style="22"/>
    <col min="2305" max="2305" width="1" style="22" customWidth="1"/>
    <col min="2306" max="2306" width="4.625" style="22" customWidth="1"/>
    <col min="2307" max="2307" width="5.5" style="22" customWidth="1"/>
    <col min="2308" max="2308" width="1" style="22" customWidth="1"/>
    <col min="2309" max="2309" width="18.5" style="22" customWidth="1"/>
    <col min="2310" max="2310" width="1" style="22" customWidth="1"/>
    <col min="2311" max="2311" width="18.25" style="22" customWidth="1"/>
    <col min="2312" max="2327" width="4.625" style="22" customWidth="1"/>
    <col min="2328" max="2328" width="3.5" style="22" customWidth="1"/>
    <col min="2329" max="2329" width="31.5" style="22" bestFit="1" customWidth="1"/>
    <col min="2330" max="2330" width="15.125" style="22" bestFit="1" customWidth="1"/>
    <col min="2331" max="2331" width="3.375" style="22" customWidth="1"/>
    <col min="2332" max="2332" width="0" style="22" hidden="1" customWidth="1"/>
    <col min="2333" max="2333" width="17" style="22" customWidth="1"/>
    <col min="2334" max="2336" width="13.25" style="22" customWidth="1"/>
    <col min="2337" max="2337" width="0" style="22" hidden="1" customWidth="1"/>
    <col min="2338" max="2338" width="8.25" style="22" customWidth="1"/>
    <col min="2339" max="2339" width="14.375" style="22" bestFit="1" customWidth="1"/>
    <col min="2340" max="2340" width="3.125" style="22" customWidth="1"/>
    <col min="2341" max="2341" width="10" style="22" bestFit="1" customWidth="1"/>
    <col min="2342" max="2342" width="3.125" style="22" customWidth="1"/>
    <col min="2343" max="2343" width="14.375" style="22" bestFit="1" customWidth="1"/>
    <col min="2344" max="2344" width="3.125" style="22" customWidth="1"/>
    <col min="2345" max="2560" width="9" style="22"/>
    <col min="2561" max="2561" width="1" style="22" customWidth="1"/>
    <col min="2562" max="2562" width="4.625" style="22" customWidth="1"/>
    <col min="2563" max="2563" width="5.5" style="22" customWidth="1"/>
    <col min="2564" max="2564" width="1" style="22" customWidth="1"/>
    <col min="2565" max="2565" width="18.5" style="22" customWidth="1"/>
    <col min="2566" max="2566" width="1" style="22" customWidth="1"/>
    <col min="2567" max="2567" width="18.25" style="22" customWidth="1"/>
    <col min="2568" max="2583" width="4.625" style="22" customWidth="1"/>
    <col min="2584" max="2584" width="3.5" style="22" customWidth="1"/>
    <col min="2585" max="2585" width="31.5" style="22" bestFit="1" customWidth="1"/>
    <col min="2586" max="2586" width="15.125" style="22" bestFit="1" customWidth="1"/>
    <col min="2587" max="2587" width="3.375" style="22" customWidth="1"/>
    <col min="2588" max="2588" width="0" style="22" hidden="1" customWidth="1"/>
    <col min="2589" max="2589" width="17" style="22" customWidth="1"/>
    <col min="2590" max="2592" width="13.25" style="22" customWidth="1"/>
    <col min="2593" max="2593" width="0" style="22" hidden="1" customWidth="1"/>
    <col min="2594" max="2594" width="8.25" style="22" customWidth="1"/>
    <col min="2595" max="2595" width="14.375" style="22" bestFit="1" customWidth="1"/>
    <col min="2596" max="2596" width="3.125" style="22" customWidth="1"/>
    <col min="2597" max="2597" width="10" style="22" bestFit="1" customWidth="1"/>
    <col min="2598" max="2598" width="3.125" style="22" customWidth="1"/>
    <col min="2599" max="2599" width="14.375" style="22" bestFit="1" customWidth="1"/>
    <col min="2600" max="2600" width="3.125" style="22" customWidth="1"/>
    <col min="2601" max="2816" width="9" style="22"/>
    <col min="2817" max="2817" width="1" style="22" customWidth="1"/>
    <col min="2818" max="2818" width="4.625" style="22" customWidth="1"/>
    <col min="2819" max="2819" width="5.5" style="22" customWidth="1"/>
    <col min="2820" max="2820" width="1" style="22" customWidth="1"/>
    <col min="2821" max="2821" width="18.5" style="22" customWidth="1"/>
    <col min="2822" max="2822" width="1" style="22" customWidth="1"/>
    <col min="2823" max="2823" width="18.25" style="22" customWidth="1"/>
    <col min="2824" max="2839" width="4.625" style="22" customWidth="1"/>
    <col min="2840" max="2840" width="3.5" style="22" customWidth="1"/>
    <col min="2841" max="2841" width="31.5" style="22" bestFit="1" customWidth="1"/>
    <col min="2842" max="2842" width="15.125" style="22" bestFit="1" customWidth="1"/>
    <col min="2843" max="2843" width="3.375" style="22" customWidth="1"/>
    <col min="2844" max="2844" width="0" style="22" hidden="1" customWidth="1"/>
    <col min="2845" max="2845" width="17" style="22" customWidth="1"/>
    <col min="2846" max="2848" width="13.25" style="22" customWidth="1"/>
    <col min="2849" max="2849" width="0" style="22" hidden="1" customWidth="1"/>
    <col min="2850" max="2850" width="8.25" style="22" customWidth="1"/>
    <col min="2851" max="2851" width="14.375" style="22" bestFit="1" customWidth="1"/>
    <col min="2852" max="2852" width="3.125" style="22" customWidth="1"/>
    <col min="2853" max="2853" width="10" style="22" bestFit="1" customWidth="1"/>
    <col min="2854" max="2854" width="3.125" style="22" customWidth="1"/>
    <col min="2855" max="2855" width="14.375" style="22" bestFit="1" customWidth="1"/>
    <col min="2856" max="2856" width="3.125" style="22" customWidth="1"/>
    <col min="2857" max="3072" width="9" style="22"/>
    <col min="3073" max="3073" width="1" style="22" customWidth="1"/>
    <col min="3074" max="3074" width="4.625" style="22" customWidth="1"/>
    <col min="3075" max="3075" width="5.5" style="22" customWidth="1"/>
    <col min="3076" max="3076" width="1" style="22" customWidth="1"/>
    <col min="3077" max="3077" width="18.5" style="22" customWidth="1"/>
    <col min="3078" max="3078" width="1" style="22" customWidth="1"/>
    <col min="3079" max="3079" width="18.25" style="22" customWidth="1"/>
    <col min="3080" max="3095" width="4.625" style="22" customWidth="1"/>
    <col min="3096" max="3096" width="3.5" style="22" customWidth="1"/>
    <col min="3097" max="3097" width="31.5" style="22" bestFit="1" customWidth="1"/>
    <col min="3098" max="3098" width="15.125" style="22" bestFit="1" customWidth="1"/>
    <col min="3099" max="3099" width="3.375" style="22" customWidth="1"/>
    <col min="3100" max="3100" width="0" style="22" hidden="1" customWidth="1"/>
    <col min="3101" max="3101" width="17" style="22" customWidth="1"/>
    <col min="3102" max="3104" width="13.25" style="22" customWidth="1"/>
    <col min="3105" max="3105" width="0" style="22" hidden="1" customWidth="1"/>
    <col min="3106" max="3106" width="8.25" style="22" customWidth="1"/>
    <col min="3107" max="3107" width="14.375" style="22" bestFit="1" customWidth="1"/>
    <col min="3108" max="3108" width="3.125" style="22" customWidth="1"/>
    <col min="3109" max="3109" width="10" style="22" bestFit="1" customWidth="1"/>
    <col min="3110" max="3110" width="3.125" style="22" customWidth="1"/>
    <col min="3111" max="3111" width="14.375" style="22" bestFit="1" customWidth="1"/>
    <col min="3112" max="3112" width="3.125" style="22" customWidth="1"/>
    <col min="3113" max="3328" width="9" style="22"/>
    <col min="3329" max="3329" width="1" style="22" customWidth="1"/>
    <col min="3330" max="3330" width="4.625" style="22" customWidth="1"/>
    <col min="3331" max="3331" width="5.5" style="22" customWidth="1"/>
    <col min="3332" max="3332" width="1" style="22" customWidth="1"/>
    <col min="3333" max="3333" width="18.5" style="22" customWidth="1"/>
    <col min="3334" max="3334" width="1" style="22" customWidth="1"/>
    <col min="3335" max="3335" width="18.25" style="22" customWidth="1"/>
    <col min="3336" max="3351" width="4.625" style="22" customWidth="1"/>
    <col min="3352" max="3352" width="3.5" style="22" customWidth="1"/>
    <col min="3353" max="3353" width="31.5" style="22" bestFit="1" customWidth="1"/>
    <col min="3354" max="3354" width="15.125" style="22" bestFit="1" customWidth="1"/>
    <col min="3355" max="3355" width="3.375" style="22" customWidth="1"/>
    <col min="3356" max="3356" width="0" style="22" hidden="1" customWidth="1"/>
    <col min="3357" max="3357" width="17" style="22" customWidth="1"/>
    <col min="3358" max="3360" width="13.25" style="22" customWidth="1"/>
    <col min="3361" max="3361" width="0" style="22" hidden="1" customWidth="1"/>
    <col min="3362" max="3362" width="8.25" style="22" customWidth="1"/>
    <col min="3363" max="3363" width="14.375" style="22" bestFit="1" customWidth="1"/>
    <col min="3364" max="3364" width="3.125" style="22" customWidth="1"/>
    <col min="3365" max="3365" width="10" style="22" bestFit="1" customWidth="1"/>
    <col min="3366" max="3366" width="3.125" style="22" customWidth="1"/>
    <col min="3367" max="3367" width="14.375" style="22" bestFit="1" customWidth="1"/>
    <col min="3368" max="3368" width="3.125" style="22" customWidth="1"/>
    <col min="3369" max="3584" width="9" style="22"/>
    <col min="3585" max="3585" width="1" style="22" customWidth="1"/>
    <col min="3586" max="3586" width="4.625" style="22" customWidth="1"/>
    <col min="3587" max="3587" width="5.5" style="22" customWidth="1"/>
    <col min="3588" max="3588" width="1" style="22" customWidth="1"/>
    <col min="3589" max="3589" width="18.5" style="22" customWidth="1"/>
    <col min="3590" max="3590" width="1" style="22" customWidth="1"/>
    <col min="3591" max="3591" width="18.25" style="22" customWidth="1"/>
    <col min="3592" max="3607" width="4.625" style="22" customWidth="1"/>
    <col min="3608" max="3608" width="3.5" style="22" customWidth="1"/>
    <col min="3609" max="3609" width="31.5" style="22" bestFit="1" customWidth="1"/>
    <col min="3610" max="3610" width="15.125" style="22" bestFit="1" customWidth="1"/>
    <col min="3611" max="3611" width="3.375" style="22" customWidth="1"/>
    <col min="3612" max="3612" width="0" style="22" hidden="1" customWidth="1"/>
    <col min="3613" max="3613" width="17" style="22" customWidth="1"/>
    <col min="3614" max="3616" width="13.25" style="22" customWidth="1"/>
    <col min="3617" max="3617" width="0" style="22" hidden="1" customWidth="1"/>
    <col min="3618" max="3618" width="8.25" style="22" customWidth="1"/>
    <col min="3619" max="3619" width="14.375" style="22" bestFit="1" customWidth="1"/>
    <col min="3620" max="3620" width="3.125" style="22" customWidth="1"/>
    <col min="3621" max="3621" width="10" style="22" bestFit="1" customWidth="1"/>
    <col min="3622" max="3622" width="3.125" style="22" customWidth="1"/>
    <col min="3623" max="3623" width="14.375" style="22" bestFit="1" customWidth="1"/>
    <col min="3624" max="3624" width="3.125" style="22" customWidth="1"/>
    <col min="3625" max="3840" width="9" style="22"/>
    <col min="3841" max="3841" width="1" style="22" customWidth="1"/>
    <col min="3842" max="3842" width="4.625" style="22" customWidth="1"/>
    <col min="3843" max="3843" width="5.5" style="22" customWidth="1"/>
    <col min="3844" max="3844" width="1" style="22" customWidth="1"/>
    <col min="3845" max="3845" width="18.5" style="22" customWidth="1"/>
    <col min="3846" max="3846" width="1" style="22" customWidth="1"/>
    <col min="3847" max="3847" width="18.25" style="22" customWidth="1"/>
    <col min="3848" max="3863" width="4.625" style="22" customWidth="1"/>
    <col min="3864" max="3864" width="3.5" style="22" customWidth="1"/>
    <col min="3865" max="3865" width="31.5" style="22" bestFit="1" customWidth="1"/>
    <col min="3866" max="3866" width="15.125" style="22" bestFit="1" customWidth="1"/>
    <col min="3867" max="3867" width="3.375" style="22" customWidth="1"/>
    <col min="3868" max="3868" width="0" style="22" hidden="1" customWidth="1"/>
    <col min="3869" max="3869" width="17" style="22" customWidth="1"/>
    <col min="3870" max="3872" width="13.25" style="22" customWidth="1"/>
    <col min="3873" max="3873" width="0" style="22" hidden="1" customWidth="1"/>
    <col min="3874" max="3874" width="8.25" style="22" customWidth="1"/>
    <col min="3875" max="3875" width="14.375" style="22" bestFit="1" customWidth="1"/>
    <col min="3876" max="3876" width="3.125" style="22" customWidth="1"/>
    <col min="3877" max="3877" width="10" style="22" bestFit="1" customWidth="1"/>
    <col min="3878" max="3878" width="3.125" style="22" customWidth="1"/>
    <col min="3879" max="3879" width="14.375" style="22" bestFit="1" customWidth="1"/>
    <col min="3880" max="3880" width="3.125" style="22" customWidth="1"/>
    <col min="3881" max="4096" width="9" style="22"/>
    <col min="4097" max="4097" width="1" style="22" customWidth="1"/>
    <col min="4098" max="4098" width="4.625" style="22" customWidth="1"/>
    <col min="4099" max="4099" width="5.5" style="22" customWidth="1"/>
    <col min="4100" max="4100" width="1" style="22" customWidth="1"/>
    <col min="4101" max="4101" width="18.5" style="22" customWidth="1"/>
    <col min="4102" max="4102" width="1" style="22" customWidth="1"/>
    <col min="4103" max="4103" width="18.25" style="22" customWidth="1"/>
    <col min="4104" max="4119" width="4.625" style="22" customWidth="1"/>
    <col min="4120" max="4120" width="3.5" style="22" customWidth="1"/>
    <col min="4121" max="4121" width="31.5" style="22" bestFit="1" customWidth="1"/>
    <col min="4122" max="4122" width="15.125" style="22" bestFit="1" customWidth="1"/>
    <col min="4123" max="4123" width="3.375" style="22" customWidth="1"/>
    <col min="4124" max="4124" width="0" style="22" hidden="1" customWidth="1"/>
    <col min="4125" max="4125" width="17" style="22" customWidth="1"/>
    <col min="4126" max="4128" width="13.25" style="22" customWidth="1"/>
    <col min="4129" max="4129" width="0" style="22" hidden="1" customWidth="1"/>
    <col min="4130" max="4130" width="8.25" style="22" customWidth="1"/>
    <col min="4131" max="4131" width="14.375" style="22" bestFit="1" customWidth="1"/>
    <col min="4132" max="4132" width="3.125" style="22" customWidth="1"/>
    <col min="4133" max="4133" width="10" style="22" bestFit="1" customWidth="1"/>
    <col min="4134" max="4134" width="3.125" style="22" customWidth="1"/>
    <col min="4135" max="4135" width="14.375" style="22" bestFit="1" customWidth="1"/>
    <col min="4136" max="4136" width="3.125" style="22" customWidth="1"/>
    <col min="4137" max="4352" width="9" style="22"/>
    <col min="4353" max="4353" width="1" style="22" customWidth="1"/>
    <col min="4354" max="4354" width="4.625" style="22" customWidth="1"/>
    <col min="4355" max="4355" width="5.5" style="22" customWidth="1"/>
    <col min="4356" max="4356" width="1" style="22" customWidth="1"/>
    <col min="4357" max="4357" width="18.5" style="22" customWidth="1"/>
    <col min="4358" max="4358" width="1" style="22" customWidth="1"/>
    <col min="4359" max="4359" width="18.25" style="22" customWidth="1"/>
    <col min="4360" max="4375" width="4.625" style="22" customWidth="1"/>
    <col min="4376" max="4376" width="3.5" style="22" customWidth="1"/>
    <col min="4377" max="4377" width="31.5" style="22" bestFit="1" customWidth="1"/>
    <col min="4378" max="4378" width="15.125" style="22" bestFit="1" customWidth="1"/>
    <col min="4379" max="4379" width="3.375" style="22" customWidth="1"/>
    <col min="4380" max="4380" width="0" style="22" hidden="1" customWidth="1"/>
    <col min="4381" max="4381" width="17" style="22" customWidth="1"/>
    <col min="4382" max="4384" width="13.25" style="22" customWidth="1"/>
    <col min="4385" max="4385" width="0" style="22" hidden="1" customWidth="1"/>
    <col min="4386" max="4386" width="8.25" style="22" customWidth="1"/>
    <col min="4387" max="4387" width="14.375" style="22" bestFit="1" customWidth="1"/>
    <col min="4388" max="4388" width="3.125" style="22" customWidth="1"/>
    <col min="4389" max="4389" width="10" style="22" bestFit="1" customWidth="1"/>
    <col min="4390" max="4390" width="3.125" style="22" customWidth="1"/>
    <col min="4391" max="4391" width="14.375" style="22" bestFit="1" customWidth="1"/>
    <col min="4392" max="4392" width="3.125" style="22" customWidth="1"/>
    <col min="4393" max="4608" width="9" style="22"/>
    <col min="4609" max="4609" width="1" style="22" customWidth="1"/>
    <col min="4610" max="4610" width="4.625" style="22" customWidth="1"/>
    <col min="4611" max="4611" width="5.5" style="22" customWidth="1"/>
    <col min="4612" max="4612" width="1" style="22" customWidth="1"/>
    <col min="4613" max="4613" width="18.5" style="22" customWidth="1"/>
    <col min="4614" max="4614" width="1" style="22" customWidth="1"/>
    <col min="4615" max="4615" width="18.25" style="22" customWidth="1"/>
    <col min="4616" max="4631" width="4.625" style="22" customWidth="1"/>
    <col min="4632" max="4632" width="3.5" style="22" customWidth="1"/>
    <col min="4633" max="4633" width="31.5" style="22" bestFit="1" customWidth="1"/>
    <col min="4634" max="4634" width="15.125" style="22" bestFit="1" customWidth="1"/>
    <col min="4635" max="4635" width="3.375" style="22" customWidth="1"/>
    <col min="4636" max="4636" width="0" style="22" hidden="1" customWidth="1"/>
    <col min="4637" max="4637" width="17" style="22" customWidth="1"/>
    <col min="4638" max="4640" width="13.25" style="22" customWidth="1"/>
    <col min="4641" max="4641" width="0" style="22" hidden="1" customWidth="1"/>
    <col min="4642" max="4642" width="8.25" style="22" customWidth="1"/>
    <col min="4643" max="4643" width="14.375" style="22" bestFit="1" customWidth="1"/>
    <col min="4644" max="4644" width="3.125" style="22" customWidth="1"/>
    <col min="4645" max="4645" width="10" style="22" bestFit="1" customWidth="1"/>
    <col min="4646" max="4646" width="3.125" style="22" customWidth="1"/>
    <col min="4647" max="4647" width="14.375" style="22" bestFit="1" customWidth="1"/>
    <col min="4648" max="4648" width="3.125" style="22" customWidth="1"/>
    <col min="4649" max="4864" width="9" style="22"/>
    <col min="4865" max="4865" width="1" style="22" customWidth="1"/>
    <col min="4866" max="4866" width="4.625" style="22" customWidth="1"/>
    <col min="4867" max="4867" width="5.5" style="22" customWidth="1"/>
    <col min="4868" max="4868" width="1" style="22" customWidth="1"/>
    <col min="4869" max="4869" width="18.5" style="22" customWidth="1"/>
    <col min="4870" max="4870" width="1" style="22" customWidth="1"/>
    <col min="4871" max="4871" width="18.25" style="22" customWidth="1"/>
    <col min="4872" max="4887" width="4.625" style="22" customWidth="1"/>
    <col min="4888" max="4888" width="3.5" style="22" customWidth="1"/>
    <col min="4889" max="4889" width="31.5" style="22" bestFit="1" customWidth="1"/>
    <col min="4890" max="4890" width="15.125" style="22" bestFit="1" customWidth="1"/>
    <col min="4891" max="4891" width="3.375" style="22" customWidth="1"/>
    <col min="4892" max="4892" width="0" style="22" hidden="1" customWidth="1"/>
    <col min="4893" max="4893" width="17" style="22" customWidth="1"/>
    <col min="4894" max="4896" width="13.25" style="22" customWidth="1"/>
    <col min="4897" max="4897" width="0" style="22" hidden="1" customWidth="1"/>
    <col min="4898" max="4898" width="8.25" style="22" customWidth="1"/>
    <col min="4899" max="4899" width="14.375" style="22" bestFit="1" customWidth="1"/>
    <col min="4900" max="4900" width="3.125" style="22" customWidth="1"/>
    <col min="4901" max="4901" width="10" style="22" bestFit="1" customWidth="1"/>
    <col min="4902" max="4902" width="3.125" style="22" customWidth="1"/>
    <col min="4903" max="4903" width="14.375" style="22" bestFit="1" customWidth="1"/>
    <col min="4904" max="4904" width="3.125" style="22" customWidth="1"/>
    <col min="4905" max="5120" width="9" style="22"/>
    <col min="5121" max="5121" width="1" style="22" customWidth="1"/>
    <col min="5122" max="5122" width="4.625" style="22" customWidth="1"/>
    <col min="5123" max="5123" width="5.5" style="22" customWidth="1"/>
    <col min="5124" max="5124" width="1" style="22" customWidth="1"/>
    <col min="5125" max="5125" width="18.5" style="22" customWidth="1"/>
    <col min="5126" max="5126" width="1" style="22" customWidth="1"/>
    <col min="5127" max="5127" width="18.25" style="22" customWidth="1"/>
    <col min="5128" max="5143" width="4.625" style="22" customWidth="1"/>
    <col min="5144" max="5144" width="3.5" style="22" customWidth="1"/>
    <col min="5145" max="5145" width="31.5" style="22" bestFit="1" customWidth="1"/>
    <col min="5146" max="5146" width="15.125" style="22" bestFit="1" customWidth="1"/>
    <col min="5147" max="5147" width="3.375" style="22" customWidth="1"/>
    <col min="5148" max="5148" width="0" style="22" hidden="1" customWidth="1"/>
    <col min="5149" max="5149" width="17" style="22" customWidth="1"/>
    <col min="5150" max="5152" width="13.25" style="22" customWidth="1"/>
    <col min="5153" max="5153" width="0" style="22" hidden="1" customWidth="1"/>
    <col min="5154" max="5154" width="8.25" style="22" customWidth="1"/>
    <col min="5155" max="5155" width="14.375" style="22" bestFit="1" customWidth="1"/>
    <col min="5156" max="5156" width="3.125" style="22" customWidth="1"/>
    <col min="5157" max="5157" width="10" style="22" bestFit="1" customWidth="1"/>
    <col min="5158" max="5158" width="3.125" style="22" customWidth="1"/>
    <col min="5159" max="5159" width="14.375" style="22" bestFit="1" customWidth="1"/>
    <col min="5160" max="5160" width="3.125" style="22" customWidth="1"/>
    <col min="5161" max="5376" width="9" style="22"/>
    <col min="5377" max="5377" width="1" style="22" customWidth="1"/>
    <col min="5378" max="5378" width="4.625" style="22" customWidth="1"/>
    <col min="5379" max="5379" width="5.5" style="22" customWidth="1"/>
    <col min="5380" max="5380" width="1" style="22" customWidth="1"/>
    <col min="5381" max="5381" width="18.5" style="22" customWidth="1"/>
    <col min="5382" max="5382" width="1" style="22" customWidth="1"/>
    <col min="5383" max="5383" width="18.25" style="22" customWidth="1"/>
    <col min="5384" max="5399" width="4.625" style="22" customWidth="1"/>
    <col min="5400" max="5400" width="3.5" style="22" customWidth="1"/>
    <col min="5401" max="5401" width="31.5" style="22" bestFit="1" customWidth="1"/>
    <col min="5402" max="5402" width="15.125" style="22" bestFit="1" customWidth="1"/>
    <col min="5403" max="5403" width="3.375" style="22" customWidth="1"/>
    <col min="5404" max="5404" width="0" style="22" hidden="1" customWidth="1"/>
    <col min="5405" max="5405" width="17" style="22" customWidth="1"/>
    <col min="5406" max="5408" width="13.25" style="22" customWidth="1"/>
    <col min="5409" max="5409" width="0" style="22" hidden="1" customWidth="1"/>
    <col min="5410" max="5410" width="8.25" style="22" customWidth="1"/>
    <col min="5411" max="5411" width="14.375" style="22" bestFit="1" customWidth="1"/>
    <col min="5412" max="5412" width="3.125" style="22" customWidth="1"/>
    <col min="5413" max="5413" width="10" style="22" bestFit="1" customWidth="1"/>
    <col min="5414" max="5414" width="3.125" style="22" customWidth="1"/>
    <col min="5415" max="5415" width="14.375" style="22" bestFit="1" customWidth="1"/>
    <col min="5416" max="5416" width="3.125" style="22" customWidth="1"/>
    <col min="5417" max="5632" width="9" style="22"/>
    <col min="5633" max="5633" width="1" style="22" customWidth="1"/>
    <col min="5634" max="5634" width="4.625" style="22" customWidth="1"/>
    <col min="5635" max="5635" width="5.5" style="22" customWidth="1"/>
    <col min="5636" max="5636" width="1" style="22" customWidth="1"/>
    <col min="5637" max="5637" width="18.5" style="22" customWidth="1"/>
    <col min="5638" max="5638" width="1" style="22" customWidth="1"/>
    <col min="5639" max="5639" width="18.25" style="22" customWidth="1"/>
    <col min="5640" max="5655" width="4.625" style="22" customWidth="1"/>
    <col min="5656" max="5656" width="3.5" style="22" customWidth="1"/>
    <col min="5657" max="5657" width="31.5" style="22" bestFit="1" customWidth="1"/>
    <col min="5658" max="5658" width="15.125" style="22" bestFit="1" customWidth="1"/>
    <col min="5659" max="5659" width="3.375" style="22" customWidth="1"/>
    <col min="5660" max="5660" width="0" style="22" hidden="1" customWidth="1"/>
    <col min="5661" max="5661" width="17" style="22" customWidth="1"/>
    <col min="5662" max="5664" width="13.25" style="22" customWidth="1"/>
    <col min="5665" max="5665" width="0" style="22" hidden="1" customWidth="1"/>
    <col min="5666" max="5666" width="8.25" style="22" customWidth="1"/>
    <col min="5667" max="5667" width="14.375" style="22" bestFit="1" customWidth="1"/>
    <col min="5668" max="5668" width="3.125" style="22" customWidth="1"/>
    <col min="5669" max="5669" width="10" style="22" bestFit="1" customWidth="1"/>
    <col min="5670" max="5670" width="3.125" style="22" customWidth="1"/>
    <col min="5671" max="5671" width="14.375" style="22" bestFit="1" customWidth="1"/>
    <col min="5672" max="5672" width="3.125" style="22" customWidth="1"/>
    <col min="5673" max="5888" width="9" style="22"/>
    <col min="5889" max="5889" width="1" style="22" customWidth="1"/>
    <col min="5890" max="5890" width="4.625" style="22" customWidth="1"/>
    <col min="5891" max="5891" width="5.5" style="22" customWidth="1"/>
    <col min="5892" max="5892" width="1" style="22" customWidth="1"/>
    <col min="5893" max="5893" width="18.5" style="22" customWidth="1"/>
    <col min="5894" max="5894" width="1" style="22" customWidth="1"/>
    <col min="5895" max="5895" width="18.25" style="22" customWidth="1"/>
    <col min="5896" max="5911" width="4.625" style="22" customWidth="1"/>
    <col min="5912" max="5912" width="3.5" style="22" customWidth="1"/>
    <col min="5913" max="5913" width="31.5" style="22" bestFit="1" customWidth="1"/>
    <col min="5914" max="5914" width="15.125" style="22" bestFit="1" customWidth="1"/>
    <col min="5915" max="5915" width="3.375" style="22" customWidth="1"/>
    <col min="5916" max="5916" width="0" style="22" hidden="1" customWidth="1"/>
    <col min="5917" max="5917" width="17" style="22" customWidth="1"/>
    <col min="5918" max="5920" width="13.25" style="22" customWidth="1"/>
    <col min="5921" max="5921" width="0" style="22" hidden="1" customWidth="1"/>
    <col min="5922" max="5922" width="8.25" style="22" customWidth="1"/>
    <col min="5923" max="5923" width="14.375" style="22" bestFit="1" customWidth="1"/>
    <col min="5924" max="5924" width="3.125" style="22" customWidth="1"/>
    <col min="5925" max="5925" width="10" style="22" bestFit="1" customWidth="1"/>
    <col min="5926" max="5926" width="3.125" style="22" customWidth="1"/>
    <col min="5927" max="5927" width="14.375" style="22" bestFit="1" customWidth="1"/>
    <col min="5928" max="5928" width="3.125" style="22" customWidth="1"/>
    <col min="5929" max="6144" width="9" style="22"/>
    <col min="6145" max="6145" width="1" style="22" customWidth="1"/>
    <col min="6146" max="6146" width="4.625" style="22" customWidth="1"/>
    <col min="6147" max="6147" width="5.5" style="22" customWidth="1"/>
    <col min="6148" max="6148" width="1" style="22" customWidth="1"/>
    <col min="6149" max="6149" width="18.5" style="22" customWidth="1"/>
    <col min="6150" max="6150" width="1" style="22" customWidth="1"/>
    <col min="6151" max="6151" width="18.25" style="22" customWidth="1"/>
    <col min="6152" max="6167" width="4.625" style="22" customWidth="1"/>
    <col min="6168" max="6168" width="3.5" style="22" customWidth="1"/>
    <col min="6169" max="6169" width="31.5" style="22" bestFit="1" customWidth="1"/>
    <col min="6170" max="6170" width="15.125" style="22" bestFit="1" customWidth="1"/>
    <col min="6171" max="6171" width="3.375" style="22" customWidth="1"/>
    <col min="6172" max="6172" width="0" style="22" hidden="1" customWidth="1"/>
    <col min="6173" max="6173" width="17" style="22" customWidth="1"/>
    <col min="6174" max="6176" width="13.25" style="22" customWidth="1"/>
    <col min="6177" max="6177" width="0" style="22" hidden="1" customWidth="1"/>
    <col min="6178" max="6178" width="8.25" style="22" customWidth="1"/>
    <col min="6179" max="6179" width="14.375" style="22" bestFit="1" customWidth="1"/>
    <col min="6180" max="6180" width="3.125" style="22" customWidth="1"/>
    <col min="6181" max="6181" width="10" style="22" bestFit="1" customWidth="1"/>
    <col min="6182" max="6182" width="3.125" style="22" customWidth="1"/>
    <col min="6183" max="6183" width="14.375" style="22" bestFit="1" customWidth="1"/>
    <col min="6184" max="6184" width="3.125" style="22" customWidth="1"/>
    <col min="6185" max="6400" width="9" style="22"/>
    <col min="6401" max="6401" width="1" style="22" customWidth="1"/>
    <col min="6402" max="6402" width="4.625" style="22" customWidth="1"/>
    <col min="6403" max="6403" width="5.5" style="22" customWidth="1"/>
    <col min="6404" max="6404" width="1" style="22" customWidth="1"/>
    <col min="6405" max="6405" width="18.5" style="22" customWidth="1"/>
    <col min="6406" max="6406" width="1" style="22" customWidth="1"/>
    <col min="6407" max="6407" width="18.25" style="22" customWidth="1"/>
    <col min="6408" max="6423" width="4.625" style="22" customWidth="1"/>
    <col min="6424" max="6424" width="3.5" style="22" customWidth="1"/>
    <col min="6425" max="6425" width="31.5" style="22" bestFit="1" customWidth="1"/>
    <col min="6426" max="6426" width="15.125" style="22" bestFit="1" customWidth="1"/>
    <col min="6427" max="6427" width="3.375" style="22" customWidth="1"/>
    <col min="6428" max="6428" width="0" style="22" hidden="1" customWidth="1"/>
    <col min="6429" max="6429" width="17" style="22" customWidth="1"/>
    <col min="6430" max="6432" width="13.25" style="22" customWidth="1"/>
    <col min="6433" max="6433" width="0" style="22" hidden="1" customWidth="1"/>
    <col min="6434" max="6434" width="8.25" style="22" customWidth="1"/>
    <col min="6435" max="6435" width="14.375" style="22" bestFit="1" customWidth="1"/>
    <col min="6436" max="6436" width="3.125" style="22" customWidth="1"/>
    <col min="6437" max="6437" width="10" style="22" bestFit="1" customWidth="1"/>
    <col min="6438" max="6438" width="3.125" style="22" customWidth="1"/>
    <col min="6439" max="6439" width="14.375" style="22" bestFit="1" customWidth="1"/>
    <col min="6440" max="6440" width="3.125" style="22" customWidth="1"/>
    <col min="6441" max="6656" width="9" style="22"/>
    <col min="6657" max="6657" width="1" style="22" customWidth="1"/>
    <col min="6658" max="6658" width="4.625" style="22" customWidth="1"/>
    <col min="6659" max="6659" width="5.5" style="22" customWidth="1"/>
    <col min="6660" max="6660" width="1" style="22" customWidth="1"/>
    <col min="6661" max="6661" width="18.5" style="22" customWidth="1"/>
    <col min="6662" max="6662" width="1" style="22" customWidth="1"/>
    <col min="6663" max="6663" width="18.25" style="22" customWidth="1"/>
    <col min="6664" max="6679" width="4.625" style="22" customWidth="1"/>
    <col min="6680" max="6680" width="3.5" style="22" customWidth="1"/>
    <col min="6681" max="6681" width="31.5" style="22" bestFit="1" customWidth="1"/>
    <col min="6682" max="6682" width="15.125" style="22" bestFit="1" customWidth="1"/>
    <col min="6683" max="6683" width="3.375" style="22" customWidth="1"/>
    <col min="6684" max="6684" width="0" style="22" hidden="1" customWidth="1"/>
    <col min="6685" max="6685" width="17" style="22" customWidth="1"/>
    <col min="6686" max="6688" width="13.25" style="22" customWidth="1"/>
    <col min="6689" max="6689" width="0" style="22" hidden="1" customWidth="1"/>
    <col min="6690" max="6690" width="8.25" style="22" customWidth="1"/>
    <col min="6691" max="6691" width="14.375" style="22" bestFit="1" customWidth="1"/>
    <col min="6692" max="6692" width="3.125" style="22" customWidth="1"/>
    <col min="6693" max="6693" width="10" style="22" bestFit="1" customWidth="1"/>
    <col min="6694" max="6694" width="3.125" style="22" customWidth="1"/>
    <col min="6695" max="6695" width="14.375" style="22" bestFit="1" customWidth="1"/>
    <col min="6696" max="6696" width="3.125" style="22" customWidth="1"/>
    <col min="6697" max="6912" width="9" style="22"/>
    <col min="6913" max="6913" width="1" style="22" customWidth="1"/>
    <col min="6914" max="6914" width="4.625" style="22" customWidth="1"/>
    <col min="6915" max="6915" width="5.5" style="22" customWidth="1"/>
    <col min="6916" max="6916" width="1" style="22" customWidth="1"/>
    <col min="6917" max="6917" width="18.5" style="22" customWidth="1"/>
    <col min="6918" max="6918" width="1" style="22" customWidth="1"/>
    <col min="6919" max="6919" width="18.25" style="22" customWidth="1"/>
    <col min="6920" max="6935" width="4.625" style="22" customWidth="1"/>
    <col min="6936" max="6936" width="3.5" style="22" customWidth="1"/>
    <col min="6937" max="6937" width="31.5" style="22" bestFit="1" customWidth="1"/>
    <col min="6938" max="6938" width="15.125" style="22" bestFit="1" customWidth="1"/>
    <col min="6939" max="6939" width="3.375" style="22" customWidth="1"/>
    <col min="6940" max="6940" width="0" style="22" hidden="1" customWidth="1"/>
    <col min="6941" max="6941" width="17" style="22" customWidth="1"/>
    <col min="6942" max="6944" width="13.25" style="22" customWidth="1"/>
    <col min="6945" max="6945" width="0" style="22" hidden="1" customWidth="1"/>
    <col min="6946" max="6946" width="8.25" style="22" customWidth="1"/>
    <col min="6947" max="6947" width="14.375" style="22" bestFit="1" customWidth="1"/>
    <col min="6948" max="6948" width="3.125" style="22" customWidth="1"/>
    <col min="6949" max="6949" width="10" style="22" bestFit="1" customWidth="1"/>
    <col min="6950" max="6950" width="3.125" style="22" customWidth="1"/>
    <col min="6951" max="6951" width="14.375" style="22" bestFit="1" customWidth="1"/>
    <col min="6952" max="6952" width="3.125" style="22" customWidth="1"/>
    <col min="6953" max="7168" width="9" style="22"/>
    <col min="7169" max="7169" width="1" style="22" customWidth="1"/>
    <col min="7170" max="7170" width="4.625" style="22" customWidth="1"/>
    <col min="7171" max="7171" width="5.5" style="22" customWidth="1"/>
    <col min="7172" max="7172" width="1" style="22" customWidth="1"/>
    <col min="7173" max="7173" width="18.5" style="22" customWidth="1"/>
    <col min="7174" max="7174" width="1" style="22" customWidth="1"/>
    <col min="7175" max="7175" width="18.25" style="22" customWidth="1"/>
    <col min="7176" max="7191" width="4.625" style="22" customWidth="1"/>
    <col min="7192" max="7192" width="3.5" style="22" customWidth="1"/>
    <col min="7193" max="7193" width="31.5" style="22" bestFit="1" customWidth="1"/>
    <col min="7194" max="7194" width="15.125" style="22" bestFit="1" customWidth="1"/>
    <col min="7195" max="7195" width="3.375" style="22" customWidth="1"/>
    <col min="7196" max="7196" width="0" style="22" hidden="1" customWidth="1"/>
    <col min="7197" max="7197" width="17" style="22" customWidth="1"/>
    <col min="7198" max="7200" width="13.25" style="22" customWidth="1"/>
    <col min="7201" max="7201" width="0" style="22" hidden="1" customWidth="1"/>
    <col min="7202" max="7202" width="8.25" style="22" customWidth="1"/>
    <col min="7203" max="7203" width="14.375" style="22" bestFit="1" customWidth="1"/>
    <col min="7204" max="7204" width="3.125" style="22" customWidth="1"/>
    <col min="7205" max="7205" width="10" style="22" bestFit="1" customWidth="1"/>
    <col min="7206" max="7206" width="3.125" style="22" customWidth="1"/>
    <col min="7207" max="7207" width="14.375" style="22" bestFit="1" customWidth="1"/>
    <col min="7208" max="7208" width="3.125" style="22" customWidth="1"/>
    <col min="7209" max="7424" width="9" style="22"/>
    <col min="7425" max="7425" width="1" style="22" customWidth="1"/>
    <col min="7426" max="7426" width="4.625" style="22" customWidth="1"/>
    <col min="7427" max="7427" width="5.5" style="22" customWidth="1"/>
    <col min="7428" max="7428" width="1" style="22" customWidth="1"/>
    <col min="7429" max="7429" width="18.5" style="22" customWidth="1"/>
    <col min="7430" max="7430" width="1" style="22" customWidth="1"/>
    <col min="7431" max="7431" width="18.25" style="22" customWidth="1"/>
    <col min="7432" max="7447" width="4.625" style="22" customWidth="1"/>
    <col min="7448" max="7448" width="3.5" style="22" customWidth="1"/>
    <col min="7449" max="7449" width="31.5" style="22" bestFit="1" customWidth="1"/>
    <col min="7450" max="7450" width="15.125" style="22" bestFit="1" customWidth="1"/>
    <col min="7451" max="7451" width="3.375" style="22" customWidth="1"/>
    <col min="7452" max="7452" width="0" style="22" hidden="1" customWidth="1"/>
    <col min="7453" max="7453" width="17" style="22" customWidth="1"/>
    <col min="7454" max="7456" width="13.25" style="22" customWidth="1"/>
    <col min="7457" max="7457" width="0" style="22" hidden="1" customWidth="1"/>
    <col min="7458" max="7458" width="8.25" style="22" customWidth="1"/>
    <col min="7459" max="7459" width="14.375" style="22" bestFit="1" customWidth="1"/>
    <col min="7460" max="7460" width="3.125" style="22" customWidth="1"/>
    <col min="7461" max="7461" width="10" style="22" bestFit="1" customWidth="1"/>
    <col min="7462" max="7462" width="3.125" style="22" customWidth="1"/>
    <col min="7463" max="7463" width="14.375" style="22" bestFit="1" customWidth="1"/>
    <col min="7464" max="7464" width="3.125" style="22" customWidth="1"/>
    <col min="7465" max="7680" width="9" style="22"/>
    <col min="7681" max="7681" width="1" style="22" customWidth="1"/>
    <col min="7682" max="7682" width="4.625" style="22" customWidth="1"/>
    <col min="7683" max="7683" width="5.5" style="22" customWidth="1"/>
    <col min="7684" max="7684" width="1" style="22" customWidth="1"/>
    <col min="7685" max="7685" width="18.5" style="22" customWidth="1"/>
    <col min="7686" max="7686" width="1" style="22" customWidth="1"/>
    <col min="7687" max="7687" width="18.25" style="22" customWidth="1"/>
    <col min="7688" max="7703" width="4.625" style="22" customWidth="1"/>
    <col min="7704" max="7704" width="3.5" style="22" customWidth="1"/>
    <col min="7705" max="7705" width="31.5" style="22" bestFit="1" customWidth="1"/>
    <col min="7706" max="7706" width="15.125" style="22" bestFit="1" customWidth="1"/>
    <col min="7707" max="7707" width="3.375" style="22" customWidth="1"/>
    <col min="7708" max="7708" width="0" style="22" hidden="1" customWidth="1"/>
    <col min="7709" max="7709" width="17" style="22" customWidth="1"/>
    <col min="7710" max="7712" width="13.25" style="22" customWidth="1"/>
    <col min="7713" max="7713" width="0" style="22" hidden="1" customWidth="1"/>
    <col min="7714" max="7714" width="8.25" style="22" customWidth="1"/>
    <col min="7715" max="7715" width="14.375" style="22" bestFit="1" customWidth="1"/>
    <col min="7716" max="7716" width="3.125" style="22" customWidth="1"/>
    <col min="7717" max="7717" width="10" style="22" bestFit="1" customWidth="1"/>
    <col min="7718" max="7718" width="3.125" style="22" customWidth="1"/>
    <col min="7719" max="7719" width="14.375" style="22" bestFit="1" customWidth="1"/>
    <col min="7720" max="7720" width="3.125" style="22" customWidth="1"/>
    <col min="7721" max="7936" width="9" style="22"/>
    <col min="7937" max="7937" width="1" style="22" customWidth="1"/>
    <col min="7938" max="7938" width="4.625" style="22" customWidth="1"/>
    <col min="7939" max="7939" width="5.5" style="22" customWidth="1"/>
    <col min="7940" max="7940" width="1" style="22" customWidth="1"/>
    <col min="7941" max="7941" width="18.5" style="22" customWidth="1"/>
    <col min="7942" max="7942" width="1" style="22" customWidth="1"/>
    <col min="7943" max="7943" width="18.25" style="22" customWidth="1"/>
    <col min="7944" max="7959" width="4.625" style="22" customWidth="1"/>
    <col min="7960" max="7960" width="3.5" style="22" customWidth="1"/>
    <col min="7961" max="7961" width="31.5" style="22" bestFit="1" customWidth="1"/>
    <col min="7962" max="7962" width="15.125" style="22" bestFit="1" customWidth="1"/>
    <col min="7963" max="7963" width="3.375" style="22" customWidth="1"/>
    <col min="7964" max="7964" width="0" style="22" hidden="1" customWidth="1"/>
    <col min="7965" max="7965" width="17" style="22" customWidth="1"/>
    <col min="7966" max="7968" width="13.25" style="22" customWidth="1"/>
    <col min="7969" max="7969" width="0" style="22" hidden="1" customWidth="1"/>
    <col min="7970" max="7970" width="8.25" style="22" customWidth="1"/>
    <col min="7971" max="7971" width="14.375" style="22" bestFit="1" customWidth="1"/>
    <col min="7972" max="7972" width="3.125" style="22" customWidth="1"/>
    <col min="7973" max="7973" width="10" style="22" bestFit="1" customWidth="1"/>
    <col min="7974" max="7974" width="3.125" style="22" customWidth="1"/>
    <col min="7975" max="7975" width="14.375" style="22" bestFit="1" customWidth="1"/>
    <col min="7976" max="7976" width="3.125" style="22" customWidth="1"/>
    <col min="7977" max="8192" width="9" style="22"/>
    <col min="8193" max="8193" width="1" style="22" customWidth="1"/>
    <col min="8194" max="8194" width="4.625" style="22" customWidth="1"/>
    <col min="8195" max="8195" width="5.5" style="22" customWidth="1"/>
    <col min="8196" max="8196" width="1" style="22" customWidth="1"/>
    <col min="8197" max="8197" width="18.5" style="22" customWidth="1"/>
    <col min="8198" max="8198" width="1" style="22" customWidth="1"/>
    <col min="8199" max="8199" width="18.25" style="22" customWidth="1"/>
    <col min="8200" max="8215" width="4.625" style="22" customWidth="1"/>
    <col min="8216" max="8216" width="3.5" style="22" customWidth="1"/>
    <col min="8217" max="8217" width="31.5" style="22" bestFit="1" customWidth="1"/>
    <col min="8218" max="8218" width="15.125" style="22" bestFit="1" customWidth="1"/>
    <col min="8219" max="8219" width="3.375" style="22" customWidth="1"/>
    <col min="8220" max="8220" width="0" style="22" hidden="1" customWidth="1"/>
    <col min="8221" max="8221" width="17" style="22" customWidth="1"/>
    <col min="8222" max="8224" width="13.25" style="22" customWidth="1"/>
    <col min="8225" max="8225" width="0" style="22" hidden="1" customWidth="1"/>
    <col min="8226" max="8226" width="8.25" style="22" customWidth="1"/>
    <col min="8227" max="8227" width="14.375" style="22" bestFit="1" customWidth="1"/>
    <col min="8228" max="8228" width="3.125" style="22" customWidth="1"/>
    <col min="8229" max="8229" width="10" style="22" bestFit="1" customWidth="1"/>
    <col min="8230" max="8230" width="3.125" style="22" customWidth="1"/>
    <col min="8231" max="8231" width="14.375" style="22" bestFit="1" customWidth="1"/>
    <col min="8232" max="8232" width="3.125" style="22" customWidth="1"/>
    <col min="8233" max="8448" width="9" style="22"/>
    <col min="8449" max="8449" width="1" style="22" customWidth="1"/>
    <col min="8450" max="8450" width="4.625" style="22" customWidth="1"/>
    <col min="8451" max="8451" width="5.5" style="22" customWidth="1"/>
    <col min="8452" max="8452" width="1" style="22" customWidth="1"/>
    <col min="8453" max="8453" width="18.5" style="22" customWidth="1"/>
    <col min="8454" max="8454" width="1" style="22" customWidth="1"/>
    <col min="8455" max="8455" width="18.25" style="22" customWidth="1"/>
    <col min="8456" max="8471" width="4.625" style="22" customWidth="1"/>
    <col min="8472" max="8472" width="3.5" style="22" customWidth="1"/>
    <col min="8473" max="8473" width="31.5" style="22" bestFit="1" customWidth="1"/>
    <col min="8474" max="8474" width="15.125" style="22" bestFit="1" customWidth="1"/>
    <col min="8475" max="8475" width="3.375" style="22" customWidth="1"/>
    <col min="8476" max="8476" width="0" style="22" hidden="1" customWidth="1"/>
    <col min="8477" max="8477" width="17" style="22" customWidth="1"/>
    <col min="8478" max="8480" width="13.25" style="22" customWidth="1"/>
    <col min="8481" max="8481" width="0" style="22" hidden="1" customWidth="1"/>
    <col min="8482" max="8482" width="8.25" style="22" customWidth="1"/>
    <col min="8483" max="8483" width="14.375" style="22" bestFit="1" customWidth="1"/>
    <col min="8484" max="8484" width="3.125" style="22" customWidth="1"/>
    <col min="8485" max="8485" width="10" style="22" bestFit="1" customWidth="1"/>
    <col min="8486" max="8486" width="3.125" style="22" customWidth="1"/>
    <col min="8487" max="8487" width="14.375" style="22" bestFit="1" customWidth="1"/>
    <col min="8488" max="8488" width="3.125" style="22" customWidth="1"/>
    <col min="8489" max="8704" width="9" style="22"/>
    <col min="8705" max="8705" width="1" style="22" customWidth="1"/>
    <col min="8706" max="8706" width="4.625" style="22" customWidth="1"/>
    <col min="8707" max="8707" width="5.5" style="22" customWidth="1"/>
    <col min="8708" max="8708" width="1" style="22" customWidth="1"/>
    <col min="8709" max="8709" width="18.5" style="22" customWidth="1"/>
    <col min="8710" max="8710" width="1" style="22" customWidth="1"/>
    <col min="8711" max="8711" width="18.25" style="22" customWidth="1"/>
    <col min="8712" max="8727" width="4.625" style="22" customWidth="1"/>
    <col min="8728" max="8728" width="3.5" style="22" customWidth="1"/>
    <col min="8729" max="8729" width="31.5" style="22" bestFit="1" customWidth="1"/>
    <col min="8730" max="8730" width="15.125" style="22" bestFit="1" customWidth="1"/>
    <col min="8731" max="8731" width="3.375" style="22" customWidth="1"/>
    <col min="8732" max="8732" width="0" style="22" hidden="1" customWidth="1"/>
    <col min="8733" max="8733" width="17" style="22" customWidth="1"/>
    <col min="8734" max="8736" width="13.25" style="22" customWidth="1"/>
    <col min="8737" max="8737" width="0" style="22" hidden="1" customWidth="1"/>
    <col min="8738" max="8738" width="8.25" style="22" customWidth="1"/>
    <col min="8739" max="8739" width="14.375" style="22" bestFit="1" customWidth="1"/>
    <col min="8740" max="8740" width="3.125" style="22" customWidth="1"/>
    <col min="8741" max="8741" width="10" style="22" bestFit="1" customWidth="1"/>
    <col min="8742" max="8742" width="3.125" style="22" customWidth="1"/>
    <col min="8743" max="8743" width="14.375" style="22" bestFit="1" customWidth="1"/>
    <col min="8744" max="8744" width="3.125" style="22" customWidth="1"/>
    <col min="8745" max="8960" width="9" style="22"/>
    <col min="8961" max="8961" width="1" style="22" customWidth="1"/>
    <col min="8962" max="8962" width="4.625" style="22" customWidth="1"/>
    <col min="8963" max="8963" width="5.5" style="22" customWidth="1"/>
    <col min="8964" max="8964" width="1" style="22" customWidth="1"/>
    <col min="8965" max="8965" width="18.5" style="22" customWidth="1"/>
    <col min="8966" max="8966" width="1" style="22" customWidth="1"/>
    <col min="8967" max="8967" width="18.25" style="22" customWidth="1"/>
    <col min="8968" max="8983" width="4.625" style="22" customWidth="1"/>
    <col min="8984" max="8984" width="3.5" style="22" customWidth="1"/>
    <col min="8985" max="8985" width="31.5" style="22" bestFit="1" customWidth="1"/>
    <col min="8986" max="8986" width="15.125" style="22" bestFit="1" customWidth="1"/>
    <col min="8987" max="8987" width="3.375" style="22" customWidth="1"/>
    <col min="8988" max="8988" width="0" style="22" hidden="1" customWidth="1"/>
    <col min="8989" max="8989" width="17" style="22" customWidth="1"/>
    <col min="8990" max="8992" width="13.25" style="22" customWidth="1"/>
    <col min="8993" max="8993" width="0" style="22" hidden="1" customWidth="1"/>
    <col min="8994" max="8994" width="8.25" style="22" customWidth="1"/>
    <col min="8995" max="8995" width="14.375" style="22" bestFit="1" customWidth="1"/>
    <col min="8996" max="8996" width="3.125" style="22" customWidth="1"/>
    <col min="8997" max="8997" width="10" style="22" bestFit="1" customWidth="1"/>
    <col min="8998" max="8998" width="3.125" style="22" customWidth="1"/>
    <col min="8999" max="8999" width="14.375" style="22" bestFit="1" customWidth="1"/>
    <col min="9000" max="9000" width="3.125" style="22" customWidth="1"/>
    <col min="9001" max="9216" width="9" style="22"/>
    <col min="9217" max="9217" width="1" style="22" customWidth="1"/>
    <col min="9218" max="9218" width="4.625" style="22" customWidth="1"/>
    <col min="9219" max="9219" width="5.5" style="22" customWidth="1"/>
    <col min="9220" max="9220" width="1" style="22" customWidth="1"/>
    <col min="9221" max="9221" width="18.5" style="22" customWidth="1"/>
    <col min="9222" max="9222" width="1" style="22" customWidth="1"/>
    <col min="9223" max="9223" width="18.25" style="22" customWidth="1"/>
    <col min="9224" max="9239" width="4.625" style="22" customWidth="1"/>
    <col min="9240" max="9240" width="3.5" style="22" customWidth="1"/>
    <col min="9241" max="9241" width="31.5" style="22" bestFit="1" customWidth="1"/>
    <col min="9242" max="9242" width="15.125" style="22" bestFit="1" customWidth="1"/>
    <col min="9243" max="9243" width="3.375" style="22" customWidth="1"/>
    <col min="9244" max="9244" width="0" style="22" hidden="1" customWidth="1"/>
    <col min="9245" max="9245" width="17" style="22" customWidth="1"/>
    <col min="9246" max="9248" width="13.25" style="22" customWidth="1"/>
    <col min="9249" max="9249" width="0" style="22" hidden="1" customWidth="1"/>
    <col min="9250" max="9250" width="8.25" style="22" customWidth="1"/>
    <col min="9251" max="9251" width="14.375" style="22" bestFit="1" customWidth="1"/>
    <col min="9252" max="9252" width="3.125" style="22" customWidth="1"/>
    <col min="9253" max="9253" width="10" style="22" bestFit="1" customWidth="1"/>
    <col min="9254" max="9254" width="3.125" style="22" customWidth="1"/>
    <col min="9255" max="9255" width="14.375" style="22" bestFit="1" customWidth="1"/>
    <col min="9256" max="9256" width="3.125" style="22" customWidth="1"/>
    <col min="9257" max="9472" width="9" style="22"/>
    <col min="9473" max="9473" width="1" style="22" customWidth="1"/>
    <col min="9474" max="9474" width="4.625" style="22" customWidth="1"/>
    <col min="9475" max="9475" width="5.5" style="22" customWidth="1"/>
    <col min="9476" max="9476" width="1" style="22" customWidth="1"/>
    <col min="9477" max="9477" width="18.5" style="22" customWidth="1"/>
    <col min="9478" max="9478" width="1" style="22" customWidth="1"/>
    <col min="9479" max="9479" width="18.25" style="22" customWidth="1"/>
    <col min="9480" max="9495" width="4.625" style="22" customWidth="1"/>
    <col min="9496" max="9496" width="3.5" style="22" customWidth="1"/>
    <col min="9497" max="9497" width="31.5" style="22" bestFit="1" customWidth="1"/>
    <col min="9498" max="9498" width="15.125" style="22" bestFit="1" customWidth="1"/>
    <col min="9499" max="9499" width="3.375" style="22" customWidth="1"/>
    <col min="9500" max="9500" width="0" style="22" hidden="1" customWidth="1"/>
    <col min="9501" max="9501" width="17" style="22" customWidth="1"/>
    <col min="9502" max="9504" width="13.25" style="22" customWidth="1"/>
    <col min="9505" max="9505" width="0" style="22" hidden="1" customWidth="1"/>
    <col min="9506" max="9506" width="8.25" style="22" customWidth="1"/>
    <col min="9507" max="9507" width="14.375" style="22" bestFit="1" customWidth="1"/>
    <col min="9508" max="9508" width="3.125" style="22" customWidth="1"/>
    <col min="9509" max="9509" width="10" style="22" bestFit="1" customWidth="1"/>
    <col min="9510" max="9510" width="3.125" style="22" customWidth="1"/>
    <col min="9511" max="9511" width="14.375" style="22" bestFit="1" customWidth="1"/>
    <col min="9512" max="9512" width="3.125" style="22" customWidth="1"/>
    <col min="9513" max="9728" width="9" style="22"/>
    <col min="9729" max="9729" width="1" style="22" customWidth="1"/>
    <col min="9730" max="9730" width="4.625" style="22" customWidth="1"/>
    <col min="9731" max="9731" width="5.5" style="22" customWidth="1"/>
    <col min="9732" max="9732" width="1" style="22" customWidth="1"/>
    <col min="9733" max="9733" width="18.5" style="22" customWidth="1"/>
    <col min="9734" max="9734" width="1" style="22" customWidth="1"/>
    <col min="9735" max="9735" width="18.25" style="22" customWidth="1"/>
    <col min="9736" max="9751" width="4.625" style="22" customWidth="1"/>
    <col min="9752" max="9752" width="3.5" style="22" customWidth="1"/>
    <col min="9753" max="9753" width="31.5" style="22" bestFit="1" customWidth="1"/>
    <col min="9754" max="9754" width="15.125" style="22" bestFit="1" customWidth="1"/>
    <col min="9755" max="9755" width="3.375" style="22" customWidth="1"/>
    <col min="9756" max="9756" width="0" style="22" hidden="1" customWidth="1"/>
    <col min="9757" max="9757" width="17" style="22" customWidth="1"/>
    <col min="9758" max="9760" width="13.25" style="22" customWidth="1"/>
    <col min="9761" max="9761" width="0" style="22" hidden="1" customWidth="1"/>
    <col min="9762" max="9762" width="8.25" style="22" customWidth="1"/>
    <col min="9763" max="9763" width="14.375" style="22" bestFit="1" customWidth="1"/>
    <col min="9764" max="9764" width="3.125" style="22" customWidth="1"/>
    <col min="9765" max="9765" width="10" style="22" bestFit="1" customWidth="1"/>
    <col min="9766" max="9766" width="3.125" style="22" customWidth="1"/>
    <col min="9767" max="9767" width="14.375" style="22" bestFit="1" customWidth="1"/>
    <col min="9768" max="9768" width="3.125" style="22" customWidth="1"/>
    <col min="9769" max="9984" width="9" style="22"/>
    <col min="9985" max="9985" width="1" style="22" customWidth="1"/>
    <col min="9986" max="9986" width="4.625" style="22" customWidth="1"/>
    <col min="9987" max="9987" width="5.5" style="22" customWidth="1"/>
    <col min="9988" max="9988" width="1" style="22" customWidth="1"/>
    <col min="9989" max="9989" width="18.5" style="22" customWidth="1"/>
    <col min="9990" max="9990" width="1" style="22" customWidth="1"/>
    <col min="9991" max="9991" width="18.25" style="22" customWidth="1"/>
    <col min="9992" max="10007" width="4.625" style="22" customWidth="1"/>
    <col min="10008" max="10008" width="3.5" style="22" customWidth="1"/>
    <col min="10009" max="10009" width="31.5" style="22" bestFit="1" customWidth="1"/>
    <col min="10010" max="10010" width="15.125" style="22" bestFit="1" customWidth="1"/>
    <col min="10011" max="10011" width="3.375" style="22" customWidth="1"/>
    <col min="10012" max="10012" width="0" style="22" hidden="1" customWidth="1"/>
    <col min="10013" max="10013" width="17" style="22" customWidth="1"/>
    <col min="10014" max="10016" width="13.25" style="22" customWidth="1"/>
    <col min="10017" max="10017" width="0" style="22" hidden="1" customWidth="1"/>
    <col min="10018" max="10018" width="8.25" style="22" customWidth="1"/>
    <col min="10019" max="10019" width="14.375" style="22" bestFit="1" customWidth="1"/>
    <col min="10020" max="10020" width="3.125" style="22" customWidth="1"/>
    <col min="10021" max="10021" width="10" style="22" bestFit="1" customWidth="1"/>
    <col min="10022" max="10022" width="3.125" style="22" customWidth="1"/>
    <col min="10023" max="10023" width="14.375" style="22" bestFit="1" customWidth="1"/>
    <col min="10024" max="10024" width="3.125" style="22" customWidth="1"/>
    <col min="10025" max="10240" width="9" style="22"/>
    <col min="10241" max="10241" width="1" style="22" customWidth="1"/>
    <col min="10242" max="10242" width="4.625" style="22" customWidth="1"/>
    <col min="10243" max="10243" width="5.5" style="22" customWidth="1"/>
    <col min="10244" max="10244" width="1" style="22" customWidth="1"/>
    <col min="10245" max="10245" width="18.5" style="22" customWidth="1"/>
    <col min="10246" max="10246" width="1" style="22" customWidth="1"/>
    <col min="10247" max="10247" width="18.25" style="22" customWidth="1"/>
    <col min="10248" max="10263" width="4.625" style="22" customWidth="1"/>
    <col min="10264" max="10264" width="3.5" style="22" customWidth="1"/>
    <col min="10265" max="10265" width="31.5" style="22" bestFit="1" customWidth="1"/>
    <col min="10266" max="10266" width="15.125" style="22" bestFit="1" customWidth="1"/>
    <col min="10267" max="10267" width="3.375" style="22" customWidth="1"/>
    <col min="10268" max="10268" width="0" style="22" hidden="1" customWidth="1"/>
    <col min="10269" max="10269" width="17" style="22" customWidth="1"/>
    <col min="10270" max="10272" width="13.25" style="22" customWidth="1"/>
    <col min="10273" max="10273" width="0" style="22" hidden="1" customWidth="1"/>
    <col min="10274" max="10274" width="8.25" style="22" customWidth="1"/>
    <col min="10275" max="10275" width="14.375" style="22" bestFit="1" customWidth="1"/>
    <col min="10276" max="10276" width="3.125" style="22" customWidth="1"/>
    <col min="10277" max="10277" width="10" style="22" bestFit="1" customWidth="1"/>
    <col min="10278" max="10278" width="3.125" style="22" customWidth="1"/>
    <col min="10279" max="10279" width="14.375" style="22" bestFit="1" customWidth="1"/>
    <col min="10280" max="10280" width="3.125" style="22" customWidth="1"/>
    <col min="10281" max="10496" width="9" style="22"/>
    <col min="10497" max="10497" width="1" style="22" customWidth="1"/>
    <col min="10498" max="10498" width="4.625" style="22" customWidth="1"/>
    <col min="10499" max="10499" width="5.5" style="22" customWidth="1"/>
    <col min="10500" max="10500" width="1" style="22" customWidth="1"/>
    <col min="10501" max="10501" width="18.5" style="22" customWidth="1"/>
    <col min="10502" max="10502" width="1" style="22" customWidth="1"/>
    <col min="10503" max="10503" width="18.25" style="22" customWidth="1"/>
    <col min="10504" max="10519" width="4.625" style="22" customWidth="1"/>
    <col min="10520" max="10520" width="3.5" style="22" customWidth="1"/>
    <col min="10521" max="10521" width="31.5" style="22" bestFit="1" customWidth="1"/>
    <col min="10522" max="10522" width="15.125" style="22" bestFit="1" customWidth="1"/>
    <col min="10523" max="10523" width="3.375" style="22" customWidth="1"/>
    <col min="10524" max="10524" width="0" style="22" hidden="1" customWidth="1"/>
    <col min="10525" max="10525" width="17" style="22" customWidth="1"/>
    <col min="10526" max="10528" width="13.25" style="22" customWidth="1"/>
    <col min="10529" max="10529" width="0" style="22" hidden="1" customWidth="1"/>
    <col min="10530" max="10530" width="8.25" style="22" customWidth="1"/>
    <col min="10531" max="10531" width="14.375" style="22" bestFit="1" customWidth="1"/>
    <col min="10532" max="10532" width="3.125" style="22" customWidth="1"/>
    <col min="10533" max="10533" width="10" style="22" bestFit="1" customWidth="1"/>
    <col min="10534" max="10534" width="3.125" style="22" customWidth="1"/>
    <col min="10535" max="10535" width="14.375" style="22" bestFit="1" customWidth="1"/>
    <col min="10536" max="10536" width="3.125" style="22" customWidth="1"/>
    <col min="10537" max="10752" width="9" style="22"/>
    <col min="10753" max="10753" width="1" style="22" customWidth="1"/>
    <col min="10754" max="10754" width="4.625" style="22" customWidth="1"/>
    <col min="10755" max="10755" width="5.5" style="22" customWidth="1"/>
    <col min="10756" max="10756" width="1" style="22" customWidth="1"/>
    <col min="10757" max="10757" width="18.5" style="22" customWidth="1"/>
    <col min="10758" max="10758" width="1" style="22" customWidth="1"/>
    <col min="10759" max="10759" width="18.25" style="22" customWidth="1"/>
    <col min="10760" max="10775" width="4.625" style="22" customWidth="1"/>
    <col min="10776" max="10776" width="3.5" style="22" customWidth="1"/>
    <col min="10777" max="10777" width="31.5" style="22" bestFit="1" customWidth="1"/>
    <col min="10778" max="10778" width="15.125" style="22" bestFit="1" customWidth="1"/>
    <col min="10779" max="10779" width="3.375" style="22" customWidth="1"/>
    <col min="10780" max="10780" width="0" style="22" hidden="1" customWidth="1"/>
    <col min="10781" max="10781" width="17" style="22" customWidth="1"/>
    <col min="10782" max="10784" width="13.25" style="22" customWidth="1"/>
    <col min="10785" max="10785" width="0" style="22" hidden="1" customWidth="1"/>
    <col min="10786" max="10786" width="8.25" style="22" customWidth="1"/>
    <col min="10787" max="10787" width="14.375" style="22" bestFit="1" customWidth="1"/>
    <col min="10788" max="10788" width="3.125" style="22" customWidth="1"/>
    <col min="10789" max="10789" width="10" style="22" bestFit="1" customWidth="1"/>
    <col min="10790" max="10790" width="3.125" style="22" customWidth="1"/>
    <col min="10791" max="10791" width="14.375" style="22" bestFit="1" customWidth="1"/>
    <col min="10792" max="10792" width="3.125" style="22" customWidth="1"/>
    <col min="10793" max="11008" width="9" style="22"/>
    <col min="11009" max="11009" width="1" style="22" customWidth="1"/>
    <col min="11010" max="11010" width="4.625" style="22" customWidth="1"/>
    <col min="11011" max="11011" width="5.5" style="22" customWidth="1"/>
    <col min="11012" max="11012" width="1" style="22" customWidth="1"/>
    <col min="11013" max="11013" width="18.5" style="22" customWidth="1"/>
    <col min="11014" max="11014" width="1" style="22" customWidth="1"/>
    <col min="11015" max="11015" width="18.25" style="22" customWidth="1"/>
    <col min="11016" max="11031" width="4.625" style="22" customWidth="1"/>
    <col min="11032" max="11032" width="3.5" style="22" customWidth="1"/>
    <col min="11033" max="11033" width="31.5" style="22" bestFit="1" customWidth="1"/>
    <col min="11034" max="11034" width="15.125" style="22" bestFit="1" customWidth="1"/>
    <col min="11035" max="11035" width="3.375" style="22" customWidth="1"/>
    <col min="11036" max="11036" width="0" style="22" hidden="1" customWidth="1"/>
    <col min="11037" max="11037" width="17" style="22" customWidth="1"/>
    <col min="11038" max="11040" width="13.25" style="22" customWidth="1"/>
    <col min="11041" max="11041" width="0" style="22" hidden="1" customWidth="1"/>
    <col min="11042" max="11042" width="8.25" style="22" customWidth="1"/>
    <col min="11043" max="11043" width="14.375" style="22" bestFit="1" customWidth="1"/>
    <col min="11044" max="11044" width="3.125" style="22" customWidth="1"/>
    <col min="11045" max="11045" width="10" style="22" bestFit="1" customWidth="1"/>
    <col min="11046" max="11046" width="3.125" style="22" customWidth="1"/>
    <col min="11047" max="11047" width="14.375" style="22" bestFit="1" customWidth="1"/>
    <col min="11048" max="11048" width="3.125" style="22" customWidth="1"/>
    <col min="11049" max="11264" width="9" style="22"/>
    <col min="11265" max="11265" width="1" style="22" customWidth="1"/>
    <col min="11266" max="11266" width="4.625" style="22" customWidth="1"/>
    <col min="11267" max="11267" width="5.5" style="22" customWidth="1"/>
    <col min="11268" max="11268" width="1" style="22" customWidth="1"/>
    <col min="11269" max="11269" width="18.5" style="22" customWidth="1"/>
    <col min="11270" max="11270" width="1" style="22" customWidth="1"/>
    <col min="11271" max="11271" width="18.25" style="22" customWidth="1"/>
    <col min="11272" max="11287" width="4.625" style="22" customWidth="1"/>
    <col min="11288" max="11288" width="3.5" style="22" customWidth="1"/>
    <col min="11289" max="11289" width="31.5" style="22" bestFit="1" customWidth="1"/>
    <col min="11290" max="11290" width="15.125" style="22" bestFit="1" customWidth="1"/>
    <col min="11291" max="11291" width="3.375" style="22" customWidth="1"/>
    <col min="11292" max="11292" width="0" style="22" hidden="1" customWidth="1"/>
    <col min="11293" max="11293" width="17" style="22" customWidth="1"/>
    <col min="11294" max="11296" width="13.25" style="22" customWidth="1"/>
    <col min="11297" max="11297" width="0" style="22" hidden="1" customWidth="1"/>
    <col min="11298" max="11298" width="8.25" style="22" customWidth="1"/>
    <col min="11299" max="11299" width="14.375" style="22" bestFit="1" customWidth="1"/>
    <col min="11300" max="11300" width="3.125" style="22" customWidth="1"/>
    <col min="11301" max="11301" width="10" style="22" bestFit="1" customWidth="1"/>
    <col min="11302" max="11302" width="3.125" style="22" customWidth="1"/>
    <col min="11303" max="11303" width="14.375" style="22" bestFit="1" customWidth="1"/>
    <col min="11304" max="11304" width="3.125" style="22" customWidth="1"/>
    <col min="11305" max="11520" width="9" style="22"/>
    <col min="11521" max="11521" width="1" style="22" customWidth="1"/>
    <col min="11522" max="11522" width="4.625" style="22" customWidth="1"/>
    <col min="11523" max="11523" width="5.5" style="22" customWidth="1"/>
    <col min="11524" max="11524" width="1" style="22" customWidth="1"/>
    <col min="11525" max="11525" width="18.5" style="22" customWidth="1"/>
    <col min="11526" max="11526" width="1" style="22" customWidth="1"/>
    <col min="11527" max="11527" width="18.25" style="22" customWidth="1"/>
    <col min="11528" max="11543" width="4.625" style="22" customWidth="1"/>
    <col min="11544" max="11544" width="3.5" style="22" customWidth="1"/>
    <col min="11545" max="11545" width="31.5" style="22" bestFit="1" customWidth="1"/>
    <col min="11546" max="11546" width="15.125" style="22" bestFit="1" customWidth="1"/>
    <col min="11547" max="11547" width="3.375" style="22" customWidth="1"/>
    <col min="11548" max="11548" width="0" style="22" hidden="1" customWidth="1"/>
    <col min="11549" max="11549" width="17" style="22" customWidth="1"/>
    <col min="11550" max="11552" width="13.25" style="22" customWidth="1"/>
    <col min="11553" max="11553" width="0" style="22" hidden="1" customWidth="1"/>
    <col min="11554" max="11554" width="8.25" style="22" customWidth="1"/>
    <col min="11555" max="11555" width="14.375" style="22" bestFit="1" customWidth="1"/>
    <col min="11556" max="11556" width="3.125" style="22" customWidth="1"/>
    <col min="11557" max="11557" width="10" style="22" bestFit="1" customWidth="1"/>
    <col min="11558" max="11558" width="3.125" style="22" customWidth="1"/>
    <col min="11559" max="11559" width="14.375" style="22" bestFit="1" customWidth="1"/>
    <col min="11560" max="11560" width="3.125" style="22" customWidth="1"/>
    <col min="11561" max="11776" width="9" style="22"/>
    <col min="11777" max="11777" width="1" style="22" customWidth="1"/>
    <col min="11778" max="11778" width="4.625" style="22" customWidth="1"/>
    <col min="11779" max="11779" width="5.5" style="22" customWidth="1"/>
    <col min="11780" max="11780" width="1" style="22" customWidth="1"/>
    <col min="11781" max="11781" width="18.5" style="22" customWidth="1"/>
    <col min="11782" max="11782" width="1" style="22" customWidth="1"/>
    <col min="11783" max="11783" width="18.25" style="22" customWidth="1"/>
    <col min="11784" max="11799" width="4.625" style="22" customWidth="1"/>
    <col min="11800" max="11800" width="3.5" style="22" customWidth="1"/>
    <col min="11801" max="11801" width="31.5" style="22" bestFit="1" customWidth="1"/>
    <col min="11802" max="11802" width="15.125" style="22" bestFit="1" customWidth="1"/>
    <col min="11803" max="11803" width="3.375" style="22" customWidth="1"/>
    <col min="11804" max="11804" width="0" style="22" hidden="1" customWidth="1"/>
    <col min="11805" max="11805" width="17" style="22" customWidth="1"/>
    <col min="11806" max="11808" width="13.25" style="22" customWidth="1"/>
    <col min="11809" max="11809" width="0" style="22" hidden="1" customWidth="1"/>
    <col min="11810" max="11810" width="8.25" style="22" customWidth="1"/>
    <col min="11811" max="11811" width="14.375" style="22" bestFit="1" customWidth="1"/>
    <col min="11812" max="11812" width="3.125" style="22" customWidth="1"/>
    <col min="11813" max="11813" width="10" style="22" bestFit="1" customWidth="1"/>
    <col min="11814" max="11814" width="3.125" style="22" customWidth="1"/>
    <col min="11815" max="11815" width="14.375" style="22" bestFit="1" customWidth="1"/>
    <col min="11816" max="11816" width="3.125" style="22" customWidth="1"/>
    <col min="11817" max="12032" width="9" style="22"/>
    <col min="12033" max="12033" width="1" style="22" customWidth="1"/>
    <col min="12034" max="12034" width="4.625" style="22" customWidth="1"/>
    <col min="12035" max="12035" width="5.5" style="22" customWidth="1"/>
    <col min="12036" max="12036" width="1" style="22" customWidth="1"/>
    <col min="12037" max="12037" width="18.5" style="22" customWidth="1"/>
    <col min="12038" max="12038" width="1" style="22" customWidth="1"/>
    <col min="12039" max="12039" width="18.25" style="22" customWidth="1"/>
    <col min="12040" max="12055" width="4.625" style="22" customWidth="1"/>
    <col min="12056" max="12056" width="3.5" style="22" customWidth="1"/>
    <col min="12057" max="12057" width="31.5" style="22" bestFit="1" customWidth="1"/>
    <col min="12058" max="12058" width="15.125" style="22" bestFit="1" customWidth="1"/>
    <col min="12059" max="12059" width="3.375" style="22" customWidth="1"/>
    <col min="12060" max="12060" width="0" style="22" hidden="1" customWidth="1"/>
    <col min="12061" max="12061" width="17" style="22" customWidth="1"/>
    <col min="12062" max="12064" width="13.25" style="22" customWidth="1"/>
    <col min="12065" max="12065" width="0" style="22" hidden="1" customWidth="1"/>
    <col min="12066" max="12066" width="8.25" style="22" customWidth="1"/>
    <col min="12067" max="12067" width="14.375" style="22" bestFit="1" customWidth="1"/>
    <col min="12068" max="12068" width="3.125" style="22" customWidth="1"/>
    <col min="12069" max="12069" width="10" style="22" bestFit="1" customWidth="1"/>
    <col min="12070" max="12070" width="3.125" style="22" customWidth="1"/>
    <col min="12071" max="12071" width="14.375" style="22" bestFit="1" customWidth="1"/>
    <col min="12072" max="12072" width="3.125" style="22" customWidth="1"/>
    <col min="12073" max="12288" width="9" style="22"/>
    <col min="12289" max="12289" width="1" style="22" customWidth="1"/>
    <col min="12290" max="12290" width="4.625" style="22" customWidth="1"/>
    <col min="12291" max="12291" width="5.5" style="22" customWidth="1"/>
    <col min="12292" max="12292" width="1" style="22" customWidth="1"/>
    <col min="12293" max="12293" width="18.5" style="22" customWidth="1"/>
    <col min="12294" max="12294" width="1" style="22" customWidth="1"/>
    <col min="12295" max="12295" width="18.25" style="22" customWidth="1"/>
    <col min="12296" max="12311" width="4.625" style="22" customWidth="1"/>
    <col min="12312" max="12312" width="3.5" style="22" customWidth="1"/>
    <col min="12313" max="12313" width="31.5" style="22" bestFit="1" customWidth="1"/>
    <col min="12314" max="12314" width="15.125" style="22" bestFit="1" customWidth="1"/>
    <col min="12315" max="12315" width="3.375" style="22" customWidth="1"/>
    <col min="12316" max="12316" width="0" style="22" hidden="1" customWidth="1"/>
    <col min="12317" max="12317" width="17" style="22" customWidth="1"/>
    <col min="12318" max="12320" width="13.25" style="22" customWidth="1"/>
    <col min="12321" max="12321" width="0" style="22" hidden="1" customWidth="1"/>
    <col min="12322" max="12322" width="8.25" style="22" customWidth="1"/>
    <col min="12323" max="12323" width="14.375" style="22" bestFit="1" customWidth="1"/>
    <col min="12324" max="12324" width="3.125" style="22" customWidth="1"/>
    <col min="12325" max="12325" width="10" style="22" bestFit="1" customWidth="1"/>
    <col min="12326" max="12326" width="3.125" style="22" customWidth="1"/>
    <col min="12327" max="12327" width="14.375" style="22" bestFit="1" customWidth="1"/>
    <col min="12328" max="12328" width="3.125" style="22" customWidth="1"/>
    <col min="12329" max="12544" width="9" style="22"/>
    <col min="12545" max="12545" width="1" style="22" customWidth="1"/>
    <col min="12546" max="12546" width="4.625" style="22" customWidth="1"/>
    <col min="12547" max="12547" width="5.5" style="22" customWidth="1"/>
    <col min="12548" max="12548" width="1" style="22" customWidth="1"/>
    <col min="12549" max="12549" width="18.5" style="22" customWidth="1"/>
    <col min="12550" max="12550" width="1" style="22" customWidth="1"/>
    <col min="12551" max="12551" width="18.25" style="22" customWidth="1"/>
    <col min="12552" max="12567" width="4.625" style="22" customWidth="1"/>
    <col min="12568" max="12568" width="3.5" style="22" customWidth="1"/>
    <col min="12569" max="12569" width="31.5" style="22" bestFit="1" customWidth="1"/>
    <col min="12570" max="12570" width="15.125" style="22" bestFit="1" customWidth="1"/>
    <col min="12571" max="12571" width="3.375" style="22" customWidth="1"/>
    <col min="12572" max="12572" width="0" style="22" hidden="1" customWidth="1"/>
    <col min="12573" max="12573" width="17" style="22" customWidth="1"/>
    <col min="12574" max="12576" width="13.25" style="22" customWidth="1"/>
    <col min="12577" max="12577" width="0" style="22" hidden="1" customWidth="1"/>
    <col min="12578" max="12578" width="8.25" style="22" customWidth="1"/>
    <col min="12579" max="12579" width="14.375" style="22" bestFit="1" customWidth="1"/>
    <col min="12580" max="12580" width="3.125" style="22" customWidth="1"/>
    <col min="12581" max="12581" width="10" style="22" bestFit="1" customWidth="1"/>
    <col min="12582" max="12582" width="3.125" style="22" customWidth="1"/>
    <col min="12583" max="12583" width="14.375" style="22" bestFit="1" customWidth="1"/>
    <col min="12584" max="12584" width="3.125" style="22" customWidth="1"/>
    <col min="12585" max="12800" width="9" style="22"/>
    <col min="12801" max="12801" width="1" style="22" customWidth="1"/>
    <col min="12802" max="12802" width="4.625" style="22" customWidth="1"/>
    <col min="12803" max="12803" width="5.5" style="22" customWidth="1"/>
    <col min="12804" max="12804" width="1" style="22" customWidth="1"/>
    <col min="12805" max="12805" width="18.5" style="22" customWidth="1"/>
    <col min="12806" max="12806" width="1" style="22" customWidth="1"/>
    <col min="12807" max="12807" width="18.25" style="22" customWidth="1"/>
    <col min="12808" max="12823" width="4.625" style="22" customWidth="1"/>
    <col min="12824" max="12824" width="3.5" style="22" customWidth="1"/>
    <col min="12825" max="12825" width="31.5" style="22" bestFit="1" customWidth="1"/>
    <col min="12826" max="12826" width="15.125" style="22" bestFit="1" customWidth="1"/>
    <col min="12827" max="12827" width="3.375" style="22" customWidth="1"/>
    <col min="12828" max="12828" width="0" style="22" hidden="1" customWidth="1"/>
    <col min="12829" max="12829" width="17" style="22" customWidth="1"/>
    <col min="12830" max="12832" width="13.25" style="22" customWidth="1"/>
    <col min="12833" max="12833" width="0" style="22" hidden="1" customWidth="1"/>
    <col min="12834" max="12834" width="8.25" style="22" customWidth="1"/>
    <col min="12835" max="12835" width="14.375" style="22" bestFit="1" customWidth="1"/>
    <col min="12836" max="12836" width="3.125" style="22" customWidth="1"/>
    <col min="12837" max="12837" width="10" style="22" bestFit="1" customWidth="1"/>
    <col min="12838" max="12838" width="3.125" style="22" customWidth="1"/>
    <col min="12839" max="12839" width="14.375" style="22" bestFit="1" customWidth="1"/>
    <col min="12840" max="12840" width="3.125" style="22" customWidth="1"/>
    <col min="12841" max="13056" width="9" style="22"/>
    <col min="13057" max="13057" width="1" style="22" customWidth="1"/>
    <col min="13058" max="13058" width="4.625" style="22" customWidth="1"/>
    <col min="13059" max="13059" width="5.5" style="22" customWidth="1"/>
    <col min="13060" max="13060" width="1" style="22" customWidth="1"/>
    <col min="13061" max="13061" width="18.5" style="22" customWidth="1"/>
    <col min="13062" max="13062" width="1" style="22" customWidth="1"/>
    <col min="13063" max="13063" width="18.25" style="22" customWidth="1"/>
    <col min="13064" max="13079" width="4.625" style="22" customWidth="1"/>
    <col min="13080" max="13080" width="3.5" style="22" customWidth="1"/>
    <col min="13081" max="13081" width="31.5" style="22" bestFit="1" customWidth="1"/>
    <col min="13082" max="13082" width="15.125" style="22" bestFit="1" customWidth="1"/>
    <col min="13083" max="13083" width="3.375" style="22" customWidth="1"/>
    <col min="13084" max="13084" width="0" style="22" hidden="1" customWidth="1"/>
    <col min="13085" max="13085" width="17" style="22" customWidth="1"/>
    <col min="13086" max="13088" width="13.25" style="22" customWidth="1"/>
    <col min="13089" max="13089" width="0" style="22" hidden="1" customWidth="1"/>
    <col min="13090" max="13090" width="8.25" style="22" customWidth="1"/>
    <col min="13091" max="13091" width="14.375" style="22" bestFit="1" customWidth="1"/>
    <col min="13092" max="13092" width="3.125" style="22" customWidth="1"/>
    <col min="13093" max="13093" width="10" style="22" bestFit="1" customWidth="1"/>
    <col min="13094" max="13094" width="3.125" style="22" customWidth="1"/>
    <col min="13095" max="13095" width="14.375" style="22" bestFit="1" customWidth="1"/>
    <col min="13096" max="13096" width="3.125" style="22" customWidth="1"/>
    <col min="13097" max="13312" width="9" style="22"/>
    <col min="13313" max="13313" width="1" style="22" customWidth="1"/>
    <col min="13314" max="13314" width="4.625" style="22" customWidth="1"/>
    <col min="13315" max="13315" width="5.5" style="22" customWidth="1"/>
    <col min="13316" max="13316" width="1" style="22" customWidth="1"/>
    <col min="13317" max="13317" width="18.5" style="22" customWidth="1"/>
    <col min="13318" max="13318" width="1" style="22" customWidth="1"/>
    <col min="13319" max="13319" width="18.25" style="22" customWidth="1"/>
    <col min="13320" max="13335" width="4.625" style="22" customWidth="1"/>
    <col min="13336" max="13336" width="3.5" style="22" customWidth="1"/>
    <col min="13337" max="13337" width="31.5" style="22" bestFit="1" customWidth="1"/>
    <col min="13338" max="13338" width="15.125" style="22" bestFit="1" customWidth="1"/>
    <col min="13339" max="13339" width="3.375" style="22" customWidth="1"/>
    <col min="13340" max="13340" width="0" style="22" hidden="1" customWidth="1"/>
    <col min="13341" max="13341" width="17" style="22" customWidth="1"/>
    <col min="13342" max="13344" width="13.25" style="22" customWidth="1"/>
    <col min="13345" max="13345" width="0" style="22" hidden="1" customWidth="1"/>
    <col min="13346" max="13346" width="8.25" style="22" customWidth="1"/>
    <col min="13347" max="13347" width="14.375" style="22" bestFit="1" customWidth="1"/>
    <col min="13348" max="13348" width="3.125" style="22" customWidth="1"/>
    <col min="13349" max="13349" width="10" style="22" bestFit="1" customWidth="1"/>
    <col min="13350" max="13350" width="3.125" style="22" customWidth="1"/>
    <col min="13351" max="13351" width="14.375" style="22" bestFit="1" customWidth="1"/>
    <col min="13352" max="13352" width="3.125" style="22" customWidth="1"/>
    <col min="13353" max="13568" width="9" style="22"/>
    <col min="13569" max="13569" width="1" style="22" customWidth="1"/>
    <col min="13570" max="13570" width="4.625" style="22" customWidth="1"/>
    <col min="13571" max="13571" width="5.5" style="22" customWidth="1"/>
    <col min="13572" max="13572" width="1" style="22" customWidth="1"/>
    <col min="13573" max="13573" width="18.5" style="22" customWidth="1"/>
    <col min="13574" max="13574" width="1" style="22" customWidth="1"/>
    <col min="13575" max="13575" width="18.25" style="22" customWidth="1"/>
    <col min="13576" max="13591" width="4.625" style="22" customWidth="1"/>
    <col min="13592" max="13592" width="3.5" style="22" customWidth="1"/>
    <col min="13593" max="13593" width="31.5" style="22" bestFit="1" customWidth="1"/>
    <col min="13594" max="13594" width="15.125" style="22" bestFit="1" customWidth="1"/>
    <col min="13595" max="13595" width="3.375" style="22" customWidth="1"/>
    <col min="13596" max="13596" width="0" style="22" hidden="1" customWidth="1"/>
    <col min="13597" max="13597" width="17" style="22" customWidth="1"/>
    <col min="13598" max="13600" width="13.25" style="22" customWidth="1"/>
    <col min="13601" max="13601" width="0" style="22" hidden="1" customWidth="1"/>
    <col min="13602" max="13602" width="8.25" style="22" customWidth="1"/>
    <col min="13603" max="13603" width="14.375" style="22" bestFit="1" customWidth="1"/>
    <col min="13604" max="13604" width="3.125" style="22" customWidth="1"/>
    <col min="13605" max="13605" width="10" style="22" bestFit="1" customWidth="1"/>
    <col min="13606" max="13606" width="3.125" style="22" customWidth="1"/>
    <col min="13607" max="13607" width="14.375" style="22" bestFit="1" customWidth="1"/>
    <col min="13608" max="13608" width="3.125" style="22" customWidth="1"/>
    <col min="13609" max="13824" width="9" style="22"/>
    <col min="13825" max="13825" width="1" style="22" customWidth="1"/>
    <col min="13826" max="13826" width="4.625" style="22" customWidth="1"/>
    <col min="13827" max="13827" width="5.5" style="22" customWidth="1"/>
    <col min="13828" max="13828" width="1" style="22" customWidth="1"/>
    <col min="13829" max="13829" width="18.5" style="22" customWidth="1"/>
    <col min="13830" max="13830" width="1" style="22" customWidth="1"/>
    <col min="13831" max="13831" width="18.25" style="22" customWidth="1"/>
    <col min="13832" max="13847" width="4.625" style="22" customWidth="1"/>
    <col min="13848" max="13848" width="3.5" style="22" customWidth="1"/>
    <col min="13849" max="13849" width="31.5" style="22" bestFit="1" customWidth="1"/>
    <col min="13850" max="13850" width="15.125" style="22" bestFit="1" customWidth="1"/>
    <col min="13851" max="13851" width="3.375" style="22" customWidth="1"/>
    <col min="13852" max="13852" width="0" style="22" hidden="1" customWidth="1"/>
    <col min="13853" max="13853" width="17" style="22" customWidth="1"/>
    <col min="13854" max="13856" width="13.25" style="22" customWidth="1"/>
    <col min="13857" max="13857" width="0" style="22" hidden="1" customWidth="1"/>
    <col min="13858" max="13858" width="8.25" style="22" customWidth="1"/>
    <col min="13859" max="13859" width="14.375" style="22" bestFit="1" customWidth="1"/>
    <col min="13860" max="13860" width="3.125" style="22" customWidth="1"/>
    <col min="13861" max="13861" width="10" style="22" bestFit="1" customWidth="1"/>
    <col min="13862" max="13862" width="3.125" style="22" customWidth="1"/>
    <col min="13863" max="13863" width="14.375" style="22" bestFit="1" customWidth="1"/>
    <col min="13864" max="13864" width="3.125" style="22" customWidth="1"/>
    <col min="13865" max="14080" width="9" style="22"/>
    <col min="14081" max="14081" width="1" style="22" customWidth="1"/>
    <col min="14082" max="14082" width="4.625" style="22" customWidth="1"/>
    <col min="14083" max="14083" width="5.5" style="22" customWidth="1"/>
    <col min="14084" max="14084" width="1" style="22" customWidth="1"/>
    <col min="14085" max="14085" width="18.5" style="22" customWidth="1"/>
    <col min="14086" max="14086" width="1" style="22" customWidth="1"/>
    <col min="14087" max="14087" width="18.25" style="22" customWidth="1"/>
    <col min="14088" max="14103" width="4.625" style="22" customWidth="1"/>
    <col min="14104" max="14104" width="3.5" style="22" customWidth="1"/>
    <col min="14105" max="14105" width="31.5" style="22" bestFit="1" customWidth="1"/>
    <col min="14106" max="14106" width="15.125" style="22" bestFit="1" customWidth="1"/>
    <col min="14107" max="14107" width="3.375" style="22" customWidth="1"/>
    <col min="14108" max="14108" width="0" style="22" hidden="1" customWidth="1"/>
    <col min="14109" max="14109" width="17" style="22" customWidth="1"/>
    <col min="14110" max="14112" width="13.25" style="22" customWidth="1"/>
    <col min="14113" max="14113" width="0" style="22" hidden="1" customWidth="1"/>
    <col min="14114" max="14114" width="8.25" style="22" customWidth="1"/>
    <col min="14115" max="14115" width="14.375" style="22" bestFit="1" customWidth="1"/>
    <col min="14116" max="14116" width="3.125" style="22" customWidth="1"/>
    <col min="14117" max="14117" width="10" style="22" bestFit="1" customWidth="1"/>
    <col min="14118" max="14118" width="3.125" style="22" customWidth="1"/>
    <col min="14119" max="14119" width="14.375" style="22" bestFit="1" customWidth="1"/>
    <col min="14120" max="14120" width="3.125" style="22" customWidth="1"/>
    <col min="14121" max="14336" width="9" style="22"/>
    <col min="14337" max="14337" width="1" style="22" customWidth="1"/>
    <col min="14338" max="14338" width="4.625" style="22" customWidth="1"/>
    <col min="14339" max="14339" width="5.5" style="22" customWidth="1"/>
    <col min="14340" max="14340" width="1" style="22" customWidth="1"/>
    <col min="14341" max="14341" width="18.5" style="22" customWidth="1"/>
    <col min="14342" max="14342" width="1" style="22" customWidth="1"/>
    <col min="14343" max="14343" width="18.25" style="22" customWidth="1"/>
    <col min="14344" max="14359" width="4.625" style="22" customWidth="1"/>
    <col min="14360" max="14360" width="3.5" style="22" customWidth="1"/>
    <col min="14361" max="14361" width="31.5" style="22" bestFit="1" customWidth="1"/>
    <col min="14362" max="14362" width="15.125" style="22" bestFit="1" customWidth="1"/>
    <col min="14363" max="14363" width="3.375" style="22" customWidth="1"/>
    <col min="14364" max="14364" width="0" style="22" hidden="1" customWidth="1"/>
    <col min="14365" max="14365" width="17" style="22" customWidth="1"/>
    <col min="14366" max="14368" width="13.25" style="22" customWidth="1"/>
    <col min="14369" max="14369" width="0" style="22" hidden="1" customWidth="1"/>
    <col min="14370" max="14370" width="8.25" style="22" customWidth="1"/>
    <col min="14371" max="14371" width="14.375" style="22" bestFit="1" customWidth="1"/>
    <col min="14372" max="14372" width="3.125" style="22" customWidth="1"/>
    <col min="14373" max="14373" width="10" style="22" bestFit="1" customWidth="1"/>
    <col min="14374" max="14374" width="3.125" style="22" customWidth="1"/>
    <col min="14375" max="14375" width="14.375" style="22" bestFit="1" customWidth="1"/>
    <col min="14376" max="14376" width="3.125" style="22" customWidth="1"/>
    <col min="14377" max="14592" width="9" style="22"/>
    <col min="14593" max="14593" width="1" style="22" customWidth="1"/>
    <col min="14594" max="14594" width="4.625" style="22" customWidth="1"/>
    <col min="14595" max="14595" width="5.5" style="22" customWidth="1"/>
    <col min="14596" max="14596" width="1" style="22" customWidth="1"/>
    <col min="14597" max="14597" width="18.5" style="22" customWidth="1"/>
    <col min="14598" max="14598" width="1" style="22" customWidth="1"/>
    <col min="14599" max="14599" width="18.25" style="22" customWidth="1"/>
    <col min="14600" max="14615" width="4.625" style="22" customWidth="1"/>
    <col min="14616" max="14616" width="3.5" style="22" customWidth="1"/>
    <col min="14617" max="14617" width="31.5" style="22" bestFit="1" customWidth="1"/>
    <col min="14618" max="14618" width="15.125" style="22" bestFit="1" customWidth="1"/>
    <col min="14619" max="14619" width="3.375" style="22" customWidth="1"/>
    <col min="14620" max="14620" width="0" style="22" hidden="1" customWidth="1"/>
    <col min="14621" max="14621" width="17" style="22" customWidth="1"/>
    <col min="14622" max="14624" width="13.25" style="22" customWidth="1"/>
    <col min="14625" max="14625" width="0" style="22" hidden="1" customWidth="1"/>
    <col min="14626" max="14626" width="8.25" style="22" customWidth="1"/>
    <col min="14627" max="14627" width="14.375" style="22" bestFit="1" customWidth="1"/>
    <col min="14628" max="14628" width="3.125" style="22" customWidth="1"/>
    <col min="14629" max="14629" width="10" style="22" bestFit="1" customWidth="1"/>
    <col min="14630" max="14630" width="3.125" style="22" customWidth="1"/>
    <col min="14631" max="14631" width="14.375" style="22" bestFit="1" customWidth="1"/>
    <col min="14632" max="14632" width="3.125" style="22" customWidth="1"/>
    <col min="14633" max="14848" width="9" style="22"/>
    <col min="14849" max="14849" width="1" style="22" customWidth="1"/>
    <col min="14850" max="14850" width="4.625" style="22" customWidth="1"/>
    <col min="14851" max="14851" width="5.5" style="22" customWidth="1"/>
    <col min="14852" max="14852" width="1" style="22" customWidth="1"/>
    <col min="14853" max="14853" width="18.5" style="22" customWidth="1"/>
    <col min="14854" max="14854" width="1" style="22" customWidth="1"/>
    <col min="14855" max="14855" width="18.25" style="22" customWidth="1"/>
    <col min="14856" max="14871" width="4.625" style="22" customWidth="1"/>
    <col min="14872" max="14872" width="3.5" style="22" customWidth="1"/>
    <col min="14873" max="14873" width="31.5" style="22" bestFit="1" customWidth="1"/>
    <col min="14874" max="14874" width="15.125" style="22" bestFit="1" customWidth="1"/>
    <col min="14875" max="14875" width="3.375" style="22" customWidth="1"/>
    <col min="14876" max="14876" width="0" style="22" hidden="1" customWidth="1"/>
    <col min="14877" max="14877" width="17" style="22" customWidth="1"/>
    <col min="14878" max="14880" width="13.25" style="22" customWidth="1"/>
    <col min="14881" max="14881" width="0" style="22" hidden="1" customWidth="1"/>
    <col min="14882" max="14882" width="8.25" style="22" customWidth="1"/>
    <col min="14883" max="14883" width="14.375" style="22" bestFit="1" customWidth="1"/>
    <col min="14884" max="14884" width="3.125" style="22" customWidth="1"/>
    <col min="14885" max="14885" width="10" style="22" bestFit="1" customWidth="1"/>
    <col min="14886" max="14886" width="3.125" style="22" customWidth="1"/>
    <col min="14887" max="14887" width="14.375" style="22" bestFit="1" customWidth="1"/>
    <col min="14888" max="14888" width="3.125" style="22" customWidth="1"/>
    <col min="14889" max="15104" width="9" style="22"/>
    <col min="15105" max="15105" width="1" style="22" customWidth="1"/>
    <col min="15106" max="15106" width="4.625" style="22" customWidth="1"/>
    <col min="15107" max="15107" width="5.5" style="22" customWidth="1"/>
    <col min="15108" max="15108" width="1" style="22" customWidth="1"/>
    <col min="15109" max="15109" width="18.5" style="22" customWidth="1"/>
    <col min="15110" max="15110" width="1" style="22" customWidth="1"/>
    <col min="15111" max="15111" width="18.25" style="22" customWidth="1"/>
    <col min="15112" max="15127" width="4.625" style="22" customWidth="1"/>
    <col min="15128" max="15128" width="3.5" style="22" customWidth="1"/>
    <col min="15129" max="15129" width="31.5" style="22" bestFit="1" customWidth="1"/>
    <col min="15130" max="15130" width="15.125" style="22" bestFit="1" customWidth="1"/>
    <col min="15131" max="15131" width="3.375" style="22" customWidth="1"/>
    <col min="15132" max="15132" width="0" style="22" hidden="1" customWidth="1"/>
    <col min="15133" max="15133" width="17" style="22" customWidth="1"/>
    <col min="15134" max="15136" width="13.25" style="22" customWidth="1"/>
    <col min="15137" max="15137" width="0" style="22" hidden="1" customWidth="1"/>
    <col min="15138" max="15138" width="8.25" style="22" customWidth="1"/>
    <col min="15139" max="15139" width="14.375" style="22" bestFit="1" customWidth="1"/>
    <col min="15140" max="15140" width="3.125" style="22" customWidth="1"/>
    <col min="15141" max="15141" width="10" style="22" bestFit="1" customWidth="1"/>
    <col min="15142" max="15142" width="3.125" style="22" customWidth="1"/>
    <col min="15143" max="15143" width="14.375" style="22" bestFit="1" customWidth="1"/>
    <col min="15144" max="15144" width="3.125" style="22" customWidth="1"/>
    <col min="15145" max="15360" width="9" style="22"/>
    <col min="15361" max="15361" width="1" style="22" customWidth="1"/>
    <col min="15362" max="15362" width="4.625" style="22" customWidth="1"/>
    <col min="15363" max="15363" width="5.5" style="22" customWidth="1"/>
    <col min="15364" max="15364" width="1" style="22" customWidth="1"/>
    <col min="15365" max="15365" width="18.5" style="22" customWidth="1"/>
    <col min="15366" max="15366" width="1" style="22" customWidth="1"/>
    <col min="15367" max="15367" width="18.25" style="22" customWidth="1"/>
    <col min="15368" max="15383" width="4.625" style="22" customWidth="1"/>
    <col min="15384" max="15384" width="3.5" style="22" customWidth="1"/>
    <col min="15385" max="15385" width="31.5" style="22" bestFit="1" customWidth="1"/>
    <col min="15386" max="15386" width="15.125" style="22" bestFit="1" customWidth="1"/>
    <col min="15387" max="15387" width="3.375" style="22" customWidth="1"/>
    <col min="15388" max="15388" width="0" style="22" hidden="1" customWidth="1"/>
    <col min="15389" max="15389" width="17" style="22" customWidth="1"/>
    <col min="15390" max="15392" width="13.25" style="22" customWidth="1"/>
    <col min="15393" max="15393" width="0" style="22" hidden="1" customWidth="1"/>
    <col min="15394" max="15394" width="8.25" style="22" customWidth="1"/>
    <col min="15395" max="15395" width="14.375" style="22" bestFit="1" customWidth="1"/>
    <col min="15396" max="15396" width="3.125" style="22" customWidth="1"/>
    <col min="15397" max="15397" width="10" style="22" bestFit="1" customWidth="1"/>
    <col min="15398" max="15398" width="3.125" style="22" customWidth="1"/>
    <col min="15399" max="15399" width="14.375" style="22" bestFit="1" customWidth="1"/>
    <col min="15400" max="15400" width="3.125" style="22" customWidth="1"/>
    <col min="15401" max="15616" width="9" style="22"/>
    <col min="15617" max="15617" width="1" style="22" customWidth="1"/>
    <col min="15618" max="15618" width="4.625" style="22" customWidth="1"/>
    <col min="15619" max="15619" width="5.5" style="22" customWidth="1"/>
    <col min="15620" max="15620" width="1" style="22" customWidth="1"/>
    <col min="15621" max="15621" width="18.5" style="22" customWidth="1"/>
    <col min="15622" max="15622" width="1" style="22" customWidth="1"/>
    <col min="15623" max="15623" width="18.25" style="22" customWidth="1"/>
    <col min="15624" max="15639" width="4.625" style="22" customWidth="1"/>
    <col min="15640" max="15640" width="3.5" style="22" customWidth="1"/>
    <col min="15641" max="15641" width="31.5" style="22" bestFit="1" customWidth="1"/>
    <col min="15642" max="15642" width="15.125" style="22" bestFit="1" customWidth="1"/>
    <col min="15643" max="15643" width="3.375" style="22" customWidth="1"/>
    <col min="15644" max="15644" width="0" style="22" hidden="1" customWidth="1"/>
    <col min="15645" max="15645" width="17" style="22" customWidth="1"/>
    <col min="15646" max="15648" width="13.25" style="22" customWidth="1"/>
    <col min="15649" max="15649" width="0" style="22" hidden="1" customWidth="1"/>
    <col min="15650" max="15650" width="8.25" style="22" customWidth="1"/>
    <col min="15651" max="15651" width="14.375" style="22" bestFit="1" customWidth="1"/>
    <col min="15652" max="15652" width="3.125" style="22" customWidth="1"/>
    <col min="15653" max="15653" width="10" style="22" bestFit="1" customWidth="1"/>
    <col min="15654" max="15654" width="3.125" style="22" customWidth="1"/>
    <col min="15655" max="15655" width="14.375" style="22" bestFit="1" customWidth="1"/>
    <col min="15656" max="15656" width="3.125" style="22" customWidth="1"/>
    <col min="15657" max="15872" width="9" style="22"/>
    <col min="15873" max="15873" width="1" style="22" customWidth="1"/>
    <col min="15874" max="15874" width="4.625" style="22" customWidth="1"/>
    <col min="15875" max="15875" width="5.5" style="22" customWidth="1"/>
    <col min="15876" max="15876" width="1" style="22" customWidth="1"/>
    <col min="15877" max="15877" width="18.5" style="22" customWidth="1"/>
    <col min="15878" max="15878" width="1" style="22" customWidth="1"/>
    <col min="15879" max="15879" width="18.25" style="22" customWidth="1"/>
    <col min="15880" max="15895" width="4.625" style="22" customWidth="1"/>
    <col min="15896" max="15896" width="3.5" style="22" customWidth="1"/>
    <col min="15897" max="15897" width="31.5" style="22" bestFit="1" customWidth="1"/>
    <col min="15898" max="15898" width="15.125" style="22" bestFit="1" customWidth="1"/>
    <col min="15899" max="15899" width="3.375" style="22" customWidth="1"/>
    <col min="15900" max="15900" width="0" style="22" hidden="1" customWidth="1"/>
    <col min="15901" max="15901" width="17" style="22" customWidth="1"/>
    <col min="15902" max="15904" width="13.25" style="22" customWidth="1"/>
    <col min="15905" max="15905" width="0" style="22" hidden="1" customWidth="1"/>
    <col min="15906" max="15906" width="8.25" style="22" customWidth="1"/>
    <col min="15907" max="15907" width="14.375" style="22" bestFit="1" customWidth="1"/>
    <col min="15908" max="15908" width="3.125" style="22" customWidth="1"/>
    <col min="15909" max="15909" width="10" style="22" bestFit="1" customWidth="1"/>
    <col min="15910" max="15910" width="3.125" style="22" customWidth="1"/>
    <col min="15911" max="15911" width="14.375" style="22" bestFit="1" customWidth="1"/>
    <col min="15912" max="15912" width="3.125" style="22" customWidth="1"/>
    <col min="15913" max="16128" width="9" style="22"/>
    <col min="16129" max="16129" width="1" style="22" customWidth="1"/>
    <col min="16130" max="16130" width="4.625" style="22" customWidth="1"/>
    <col min="16131" max="16131" width="5.5" style="22" customWidth="1"/>
    <col min="16132" max="16132" width="1" style="22" customWidth="1"/>
    <col min="16133" max="16133" width="18.5" style="22" customWidth="1"/>
    <col min="16134" max="16134" width="1" style="22" customWidth="1"/>
    <col min="16135" max="16135" width="18.25" style="22" customWidth="1"/>
    <col min="16136" max="16151" width="4.625" style="22" customWidth="1"/>
    <col min="16152" max="16152" width="3.5" style="22" customWidth="1"/>
    <col min="16153" max="16153" width="31.5" style="22" bestFit="1" customWidth="1"/>
    <col min="16154" max="16154" width="15.125" style="22" bestFit="1" customWidth="1"/>
    <col min="16155" max="16155" width="3.375" style="22" customWidth="1"/>
    <col min="16156" max="16156" width="0" style="22" hidden="1" customWidth="1"/>
    <col min="16157" max="16157" width="17" style="22" customWidth="1"/>
    <col min="16158" max="16160" width="13.25" style="22" customWidth="1"/>
    <col min="16161" max="16161" width="0" style="22" hidden="1" customWidth="1"/>
    <col min="16162" max="16162" width="8.25" style="22" customWidth="1"/>
    <col min="16163" max="16163" width="14.375" style="22" bestFit="1" customWidth="1"/>
    <col min="16164" max="16164" width="3.125" style="22" customWidth="1"/>
    <col min="16165" max="16165" width="10" style="22" bestFit="1" customWidth="1"/>
    <col min="16166" max="16166" width="3.125" style="22" customWidth="1"/>
    <col min="16167" max="16167" width="14.375" style="22" bestFit="1" customWidth="1"/>
    <col min="16168" max="16168" width="3.125" style="22" customWidth="1"/>
    <col min="16169" max="16384" width="9" style="22"/>
  </cols>
  <sheetData>
    <row r="1" spans="1:42" ht="12.6" customHeight="1" x14ac:dyDescent="0.3">
      <c r="A1" s="242" t="s">
        <v>337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</row>
    <row r="2" spans="1:42" ht="12.6" customHeight="1" x14ac:dyDescent="0.3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</row>
    <row r="3" spans="1:42" ht="12.6" customHeight="1" thickBot="1" x14ac:dyDescent="0.35">
      <c r="A3" s="56" t="s">
        <v>0</v>
      </c>
      <c r="B3" s="56"/>
      <c r="C3" s="56"/>
      <c r="D3" s="56"/>
      <c r="E3" s="56"/>
      <c r="F3" s="56"/>
      <c r="G3" s="56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 t="str">
        <f>"금액 : "&amp;NUMBERSTRING(G42,1)&amp;"원정"&amp;"( \ "&amp;TEXT(G42,"#,##0")&amp;" )"</f>
        <v>금액 : 영원정( \ 0 )</v>
      </c>
      <c r="AO3" s="64"/>
      <c r="AP3" s="64"/>
    </row>
    <row r="4" spans="1:42" ht="12.6" customHeight="1" x14ac:dyDescent="0.3">
      <c r="A4" s="243" t="s">
        <v>338</v>
      </c>
      <c r="B4" s="244"/>
      <c r="C4" s="244"/>
      <c r="D4" s="244"/>
      <c r="E4" s="244"/>
      <c r="F4" s="245"/>
      <c r="G4" s="156" t="s">
        <v>339</v>
      </c>
      <c r="H4" s="243" t="s">
        <v>340</v>
      </c>
      <c r="I4" s="244"/>
      <c r="J4" s="244"/>
      <c r="K4" s="244"/>
      <c r="L4" s="244"/>
      <c r="M4" s="244"/>
      <c r="N4" s="244"/>
      <c r="O4" s="244"/>
      <c r="P4" s="245"/>
      <c r="Q4" s="243" t="s">
        <v>341</v>
      </c>
      <c r="R4" s="244"/>
      <c r="S4" s="244"/>
      <c r="T4" s="244"/>
      <c r="U4" s="244"/>
      <c r="V4" s="244"/>
      <c r="W4" s="245"/>
      <c r="Y4" s="157"/>
      <c r="Z4" s="65"/>
      <c r="AA4" s="66"/>
      <c r="AC4" s="158"/>
      <c r="AD4" s="159"/>
      <c r="AJ4" s="154"/>
      <c r="AL4" s="154"/>
      <c r="AN4" s="154"/>
    </row>
    <row r="5" spans="1:42" ht="12.6" customHeight="1" x14ac:dyDescent="0.3">
      <c r="A5" s="246" t="s">
        <v>343</v>
      </c>
      <c r="B5" s="247"/>
      <c r="C5" s="252" t="s">
        <v>342</v>
      </c>
      <c r="D5" s="160"/>
      <c r="E5" s="161" t="s">
        <v>344</v>
      </c>
      <c r="F5" s="162"/>
      <c r="G5" s="67">
        <f>집계표!F28</f>
        <v>0</v>
      </c>
      <c r="H5" s="68"/>
      <c r="I5" s="69"/>
      <c r="J5" s="69"/>
      <c r="K5" s="69"/>
      <c r="L5" s="69"/>
      <c r="M5" s="69"/>
      <c r="N5" s="69"/>
      <c r="O5" s="70"/>
      <c r="P5" s="71"/>
      <c r="Q5" s="72"/>
      <c r="R5" s="69"/>
      <c r="S5" s="69"/>
      <c r="T5" s="69"/>
      <c r="U5" s="69"/>
      <c r="V5" s="69"/>
      <c r="W5" s="73"/>
      <c r="Y5" s="163"/>
      <c r="Z5" s="74"/>
      <c r="AA5" s="66"/>
      <c r="AC5" s="163"/>
      <c r="AD5" s="164"/>
      <c r="AJ5" s="214"/>
      <c r="AL5" s="214"/>
      <c r="AN5" s="214"/>
    </row>
    <row r="6" spans="1:42" ht="12.6" customHeight="1" x14ac:dyDescent="0.3">
      <c r="A6" s="248"/>
      <c r="B6" s="249"/>
      <c r="C6" s="253"/>
      <c r="D6" s="165"/>
      <c r="E6" s="166" t="s">
        <v>346</v>
      </c>
      <c r="F6" s="167"/>
      <c r="G6" s="67"/>
      <c r="H6" s="67"/>
      <c r="I6" s="75"/>
      <c r="J6" s="75"/>
      <c r="K6" s="75"/>
      <c r="L6" s="75"/>
      <c r="M6" s="75"/>
      <c r="N6" s="75"/>
      <c r="O6" s="76"/>
      <c r="P6" s="77"/>
      <c r="Q6" s="78"/>
      <c r="R6" s="75"/>
      <c r="S6" s="75"/>
      <c r="T6" s="75"/>
      <c r="U6" s="75"/>
      <c r="V6" s="75"/>
      <c r="W6" s="79"/>
      <c r="Y6" s="163"/>
      <c r="Z6" s="74"/>
      <c r="AA6" s="66"/>
      <c r="AC6" s="163"/>
      <c r="AD6" s="164"/>
      <c r="AJ6" s="214"/>
      <c r="AL6" s="214"/>
      <c r="AN6" s="214"/>
    </row>
    <row r="7" spans="1:42" ht="12.6" customHeight="1" x14ac:dyDescent="0.3">
      <c r="A7" s="248"/>
      <c r="B7" s="249"/>
      <c r="C7" s="253"/>
      <c r="D7" s="165"/>
      <c r="E7" s="166" t="s">
        <v>347</v>
      </c>
      <c r="F7" s="167"/>
      <c r="G7" s="67"/>
      <c r="H7" s="67"/>
      <c r="I7" s="75"/>
      <c r="J7" s="75"/>
      <c r="K7" s="75"/>
      <c r="L7" s="75"/>
      <c r="M7" s="75"/>
      <c r="N7" s="75"/>
      <c r="O7" s="76"/>
      <c r="P7" s="77"/>
      <c r="Q7" s="78"/>
      <c r="R7" s="75"/>
      <c r="S7" s="75"/>
      <c r="T7" s="75"/>
      <c r="U7" s="75"/>
      <c r="V7" s="75"/>
      <c r="W7" s="79"/>
      <c r="Y7" s="163"/>
      <c r="Z7" s="74"/>
      <c r="AA7" s="66"/>
      <c r="AC7" s="163"/>
      <c r="AD7" s="164"/>
      <c r="AJ7" s="214"/>
      <c r="AL7" s="214"/>
      <c r="AN7" s="214"/>
    </row>
    <row r="8" spans="1:42" ht="12.6" customHeight="1" thickBot="1" x14ac:dyDescent="0.35">
      <c r="A8" s="248"/>
      <c r="B8" s="249"/>
      <c r="C8" s="254"/>
      <c r="D8" s="168"/>
      <c r="E8" s="169" t="s">
        <v>348</v>
      </c>
      <c r="F8" s="170"/>
      <c r="G8" s="80">
        <f>SUM(G5:G7)</f>
        <v>0</v>
      </c>
      <c r="H8" s="81"/>
      <c r="I8" s="82"/>
      <c r="J8" s="82"/>
      <c r="K8" s="82"/>
      <c r="L8" s="82"/>
      <c r="M8" s="82"/>
      <c r="N8" s="82"/>
      <c r="O8" s="83"/>
      <c r="P8" s="84"/>
      <c r="Q8" s="85"/>
      <c r="R8" s="82"/>
      <c r="S8" s="82"/>
      <c r="T8" s="82"/>
      <c r="U8" s="82"/>
      <c r="V8" s="82"/>
      <c r="W8" s="86"/>
      <c r="Y8" s="171"/>
      <c r="Z8" s="87"/>
      <c r="AA8" s="66"/>
      <c r="AC8" s="171"/>
      <c r="AD8" s="172"/>
      <c r="AE8" s="173"/>
      <c r="AF8" s="174"/>
      <c r="AJ8" s="214"/>
      <c r="AL8" s="214"/>
      <c r="AN8" s="214"/>
    </row>
    <row r="9" spans="1:42" ht="12.6" customHeight="1" thickBot="1" x14ac:dyDescent="0.35">
      <c r="A9" s="248"/>
      <c r="B9" s="249"/>
      <c r="C9" s="252" t="s">
        <v>345</v>
      </c>
      <c r="D9" s="160"/>
      <c r="E9" s="161" t="s">
        <v>349</v>
      </c>
      <c r="F9" s="162"/>
      <c r="G9" s="67">
        <f>집계표!H28</f>
        <v>0</v>
      </c>
      <c r="H9" s="68"/>
      <c r="I9" s="69"/>
      <c r="J9" s="69"/>
      <c r="K9" s="69"/>
      <c r="L9" s="69"/>
      <c r="M9" s="69"/>
      <c r="N9" s="69"/>
      <c r="O9" s="70"/>
      <c r="P9" s="71"/>
      <c r="Q9" s="72"/>
      <c r="R9" s="69"/>
      <c r="S9" s="69"/>
      <c r="T9" s="69"/>
      <c r="U9" s="69"/>
      <c r="V9" s="69"/>
      <c r="W9" s="73"/>
      <c r="AJ9" s="214"/>
      <c r="AL9" s="214"/>
      <c r="AN9" s="214"/>
    </row>
    <row r="10" spans="1:42" ht="12.6" customHeight="1" x14ac:dyDescent="0.3">
      <c r="A10" s="248"/>
      <c r="B10" s="249"/>
      <c r="C10" s="253"/>
      <c r="D10" s="165"/>
      <c r="E10" s="166" t="s">
        <v>350</v>
      </c>
      <c r="F10" s="167"/>
      <c r="G10" s="67">
        <f>TRUNC(G9*AD5%)</f>
        <v>0</v>
      </c>
      <c r="H10" s="67" t="str">
        <f>IF(AD5="","","직접노무비 * "&amp;AD5&amp;"%")</f>
        <v/>
      </c>
      <c r="I10" s="75"/>
      <c r="J10" s="75"/>
      <c r="K10" s="75"/>
      <c r="L10" s="75"/>
      <c r="M10" s="75"/>
      <c r="N10" s="75"/>
      <c r="O10" s="76"/>
      <c r="P10" s="77"/>
      <c r="Q10" s="78" t="s">
        <v>351</v>
      </c>
      <c r="R10" s="75"/>
      <c r="S10" s="75"/>
      <c r="T10" s="75"/>
      <c r="U10" s="75"/>
      <c r="V10" s="75"/>
      <c r="W10" s="79"/>
      <c r="Y10" s="282"/>
      <c r="Z10" s="283"/>
      <c r="AA10" s="154"/>
      <c r="AB10" s="64"/>
      <c r="AC10" s="88"/>
      <c r="AD10" s="175"/>
      <c r="AE10" s="89"/>
      <c r="AJ10" s="214"/>
      <c r="AL10" s="214"/>
      <c r="AN10" s="214"/>
    </row>
    <row r="11" spans="1:42" ht="12.6" customHeight="1" x14ac:dyDescent="0.3">
      <c r="A11" s="248"/>
      <c r="B11" s="249"/>
      <c r="C11" s="254"/>
      <c r="D11" s="168"/>
      <c r="E11" s="169" t="s">
        <v>348</v>
      </c>
      <c r="F11" s="170"/>
      <c r="G11" s="80">
        <f>SUM(G9:G10)</f>
        <v>0</v>
      </c>
      <c r="H11" s="81"/>
      <c r="I11" s="82"/>
      <c r="J11" s="82"/>
      <c r="K11" s="82"/>
      <c r="L11" s="82"/>
      <c r="M11" s="82"/>
      <c r="N11" s="82"/>
      <c r="O11" s="83"/>
      <c r="P11" s="84"/>
      <c r="Q11" s="85"/>
      <c r="R11" s="82"/>
      <c r="S11" s="82"/>
      <c r="T11" s="82"/>
      <c r="U11" s="82"/>
      <c r="V11" s="82"/>
      <c r="W11" s="86"/>
      <c r="Y11" s="176"/>
      <c r="Z11" s="177"/>
      <c r="AA11" s="154"/>
      <c r="AC11" s="90"/>
      <c r="AD11" s="91"/>
      <c r="AE11" s="89"/>
      <c r="AG11" s="173"/>
      <c r="AJ11" s="214"/>
      <c r="AL11" s="214"/>
      <c r="AN11" s="214"/>
    </row>
    <row r="12" spans="1:42" ht="12.6" customHeight="1" x14ac:dyDescent="0.3">
      <c r="A12" s="248"/>
      <c r="B12" s="249"/>
      <c r="C12" s="246" t="s">
        <v>352</v>
      </c>
      <c r="D12" s="165"/>
      <c r="E12" s="166" t="s">
        <v>353</v>
      </c>
      <c r="F12" s="167"/>
      <c r="G12" s="67">
        <f>집계표!J28</f>
        <v>0</v>
      </c>
      <c r="H12" s="67"/>
      <c r="I12" s="75"/>
      <c r="J12" s="75"/>
      <c r="K12" s="75"/>
      <c r="L12" s="75"/>
      <c r="M12" s="75"/>
      <c r="N12" s="75"/>
      <c r="O12" s="76"/>
      <c r="P12" s="77"/>
      <c r="Q12" s="78"/>
      <c r="R12" s="75"/>
      <c r="S12" s="75"/>
      <c r="T12" s="75"/>
      <c r="U12" s="75"/>
      <c r="V12" s="75"/>
      <c r="W12" s="79"/>
      <c r="Y12" s="163"/>
      <c r="Z12" s="178"/>
      <c r="AB12" s="64"/>
      <c r="AC12" s="92"/>
      <c r="AD12" s="179"/>
      <c r="AE12" s="64"/>
      <c r="AI12" s="22"/>
      <c r="AK12" s="22"/>
    </row>
    <row r="13" spans="1:42" ht="12.6" customHeight="1" thickBot="1" x14ac:dyDescent="0.35">
      <c r="A13" s="248"/>
      <c r="B13" s="249"/>
      <c r="C13" s="248"/>
      <c r="D13" s="165"/>
      <c r="E13" s="180" t="s">
        <v>354</v>
      </c>
      <c r="F13" s="167"/>
      <c r="G13" s="67">
        <f>TRUNC(G11*Z12%)</f>
        <v>0</v>
      </c>
      <c r="H13" s="67" t="str">
        <f>IF(Z12="","","노무비 * "&amp;Z12&amp;"%")</f>
        <v/>
      </c>
      <c r="I13" s="75"/>
      <c r="J13" s="75"/>
      <c r="K13" s="75"/>
      <c r="L13" s="75"/>
      <c r="M13" s="75"/>
      <c r="N13" s="75"/>
      <c r="O13" s="76"/>
      <c r="P13" s="77"/>
      <c r="Q13" s="78" t="s">
        <v>355</v>
      </c>
      <c r="R13" s="75"/>
      <c r="S13" s="75"/>
      <c r="T13" s="75"/>
      <c r="U13" s="75"/>
      <c r="V13" s="75"/>
      <c r="W13" s="79"/>
      <c r="Y13" s="163"/>
      <c r="Z13" s="178"/>
      <c r="AC13" s="93"/>
      <c r="AD13" s="94"/>
      <c r="AE13" s="64"/>
      <c r="AI13" s="22"/>
      <c r="AK13" s="22"/>
    </row>
    <row r="14" spans="1:42" ht="12.6" customHeight="1" x14ac:dyDescent="0.3">
      <c r="A14" s="248"/>
      <c r="B14" s="249"/>
      <c r="C14" s="248"/>
      <c r="D14" s="165"/>
      <c r="E14" s="166" t="s">
        <v>356</v>
      </c>
      <c r="F14" s="167"/>
      <c r="G14" s="67">
        <f>TRUNC(G11*Z13%)</f>
        <v>0</v>
      </c>
      <c r="H14" s="67" t="str">
        <f>IF(Z13="","","노무비 * "&amp;Z13&amp;"%")</f>
        <v/>
      </c>
      <c r="I14" s="75"/>
      <c r="J14" s="75"/>
      <c r="K14" s="75"/>
      <c r="L14" s="75"/>
      <c r="M14" s="75"/>
      <c r="N14" s="75"/>
      <c r="O14" s="76"/>
      <c r="P14" s="77"/>
      <c r="Q14" s="78" t="s">
        <v>357</v>
      </c>
      <c r="R14" s="75"/>
      <c r="S14" s="75"/>
      <c r="T14" s="75"/>
      <c r="U14" s="75"/>
      <c r="V14" s="75"/>
      <c r="W14" s="79"/>
      <c r="Y14" s="181"/>
      <c r="Z14" s="182"/>
      <c r="AB14" s="64"/>
      <c r="AC14" s="95"/>
      <c r="AD14" s="96"/>
      <c r="AE14" s="97"/>
      <c r="AI14" s="22"/>
      <c r="AK14" s="22"/>
    </row>
    <row r="15" spans="1:42" ht="12.6" customHeight="1" thickBot="1" x14ac:dyDescent="0.35">
      <c r="A15" s="248"/>
      <c r="B15" s="249"/>
      <c r="C15" s="248"/>
      <c r="D15" s="165"/>
      <c r="E15" s="166" t="s">
        <v>358</v>
      </c>
      <c r="F15" s="167"/>
      <c r="G15" s="67">
        <f>TRUNC(G9*Z14%)</f>
        <v>0</v>
      </c>
      <c r="H15" s="67" t="str">
        <f>IF(Z14="","","직접노무비 * "&amp;Z14&amp;"%")</f>
        <v/>
      </c>
      <c r="I15" s="75"/>
      <c r="J15" s="75"/>
      <c r="K15" s="75"/>
      <c r="L15" s="75"/>
      <c r="M15" s="75"/>
      <c r="N15" s="75"/>
      <c r="O15" s="76"/>
      <c r="P15" s="77"/>
      <c r="Q15" s="78" t="s">
        <v>359</v>
      </c>
      <c r="R15" s="75"/>
      <c r="S15" s="75"/>
      <c r="T15" s="75"/>
      <c r="U15" s="75"/>
      <c r="V15" s="75"/>
      <c r="W15" s="79"/>
      <c r="Y15" s="181"/>
      <c r="Z15" s="182"/>
      <c r="AC15" s="98"/>
      <c r="AD15" s="99"/>
      <c r="AI15" s="22"/>
      <c r="AK15" s="22"/>
    </row>
    <row r="16" spans="1:42" ht="12.6" customHeight="1" thickBot="1" x14ac:dyDescent="0.35">
      <c r="A16" s="248"/>
      <c r="B16" s="249"/>
      <c r="C16" s="248"/>
      <c r="D16" s="165"/>
      <c r="E16" s="166" t="s">
        <v>360</v>
      </c>
      <c r="F16" s="167"/>
      <c r="G16" s="67">
        <f>TRUNC(G9*Z15%)</f>
        <v>0</v>
      </c>
      <c r="H16" s="67" t="str">
        <f>IF(Z15="","","직접노무비 * "&amp;Z15&amp;"%")</f>
        <v/>
      </c>
      <c r="I16" s="75"/>
      <c r="J16" s="75"/>
      <c r="K16" s="75"/>
      <c r="L16" s="75"/>
      <c r="M16" s="75"/>
      <c r="N16" s="75"/>
      <c r="O16" s="76"/>
      <c r="P16" s="77"/>
      <c r="Q16" s="78" t="s">
        <v>359</v>
      </c>
      <c r="R16" s="75"/>
      <c r="S16" s="75"/>
      <c r="T16" s="75"/>
      <c r="U16" s="75"/>
      <c r="V16" s="75"/>
      <c r="W16" s="79"/>
      <c r="Y16" s="181"/>
      <c r="Z16" s="182"/>
      <c r="AI16" s="22"/>
      <c r="AK16" s="22"/>
    </row>
    <row r="17" spans="1:39" ht="12.6" customHeight="1" thickBot="1" x14ac:dyDescent="0.35">
      <c r="A17" s="248"/>
      <c r="B17" s="249"/>
      <c r="C17" s="248"/>
      <c r="D17" s="165"/>
      <c r="E17" s="166" t="s">
        <v>361</v>
      </c>
      <c r="F17" s="167"/>
      <c r="G17" s="67">
        <f>TRUNC(G15*Z16%)</f>
        <v>0</v>
      </c>
      <c r="H17" s="67" t="str">
        <f>IF(Z16="","","건강보험료 * "&amp;Z16&amp;"%")</f>
        <v/>
      </c>
      <c r="I17" s="75"/>
      <c r="J17" s="75"/>
      <c r="K17" s="75"/>
      <c r="L17" s="75"/>
      <c r="M17" s="75"/>
      <c r="N17" s="75"/>
      <c r="O17" s="76"/>
      <c r="P17" s="77"/>
      <c r="Q17" s="78" t="s">
        <v>359</v>
      </c>
      <c r="R17" s="75"/>
      <c r="S17" s="75"/>
      <c r="T17" s="75"/>
      <c r="U17" s="75"/>
      <c r="V17" s="75"/>
      <c r="W17" s="79"/>
      <c r="Y17" s="183"/>
      <c r="Z17" s="178"/>
      <c r="AB17" s="64"/>
      <c r="AC17" s="100"/>
      <c r="AD17" s="101"/>
      <c r="AE17" s="101"/>
      <c r="AF17" s="102"/>
      <c r="AG17" s="154"/>
      <c r="AI17" s="22"/>
      <c r="AK17" s="22"/>
      <c r="AM17" s="22"/>
    </row>
    <row r="18" spans="1:39" ht="12.6" customHeight="1" x14ac:dyDescent="0.3">
      <c r="A18" s="248"/>
      <c r="B18" s="249"/>
      <c r="C18" s="248"/>
      <c r="D18" s="165"/>
      <c r="E18" s="166" t="s">
        <v>363</v>
      </c>
      <c r="F18" s="167"/>
      <c r="G18" s="67">
        <f>TRUNC(G9*Z17%)</f>
        <v>0</v>
      </c>
      <c r="H18" s="67" t="str">
        <f>IF(Z17="","","직접노무비 * "&amp;Z17&amp;"%")</f>
        <v/>
      </c>
      <c r="I18" s="75"/>
      <c r="J18" s="75"/>
      <c r="K18" s="75"/>
      <c r="L18" s="75"/>
      <c r="M18" s="75"/>
      <c r="N18" s="75"/>
      <c r="O18" s="76"/>
      <c r="P18" s="77"/>
      <c r="Q18" s="78" t="s">
        <v>364</v>
      </c>
      <c r="R18" s="75"/>
      <c r="S18" s="75"/>
      <c r="T18" s="75"/>
      <c r="U18" s="75"/>
      <c r="V18" s="75"/>
      <c r="W18" s="79"/>
      <c r="Y18" s="163"/>
      <c r="Z18" s="178"/>
      <c r="AC18" s="158"/>
      <c r="AD18" s="184"/>
      <c r="AE18" s="184"/>
      <c r="AF18" s="159"/>
      <c r="AG18" s="154"/>
      <c r="AI18" s="22"/>
      <c r="AK18" s="22"/>
      <c r="AM18" s="22"/>
    </row>
    <row r="19" spans="1:39" ht="12.6" customHeight="1" x14ac:dyDescent="0.3">
      <c r="A19" s="248"/>
      <c r="B19" s="249"/>
      <c r="C19" s="248"/>
      <c r="D19" s="185"/>
      <c r="E19" s="186" t="s">
        <v>365</v>
      </c>
      <c r="F19" s="187"/>
      <c r="G19" s="103">
        <f>MIN(G20:G21)</f>
        <v>0</v>
      </c>
      <c r="H19" s="103" t="str">
        <f>IF(G19=G20,H20,H21)</f>
        <v/>
      </c>
      <c r="I19" s="104"/>
      <c r="J19" s="104"/>
      <c r="K19" s="104"/>
      <c r="L19" s="104"/>
      <c r="M19" s="104"/>
      <c r="N19" s="104"/>
      <c r="O19" s="105"/>
      <c r="P19" s="106"/>
      <c r="Q19" s="107"/>
      <c r="R19" s="108"/>
      <c r="S19" s="108"/>
      <c r="T19" s="108"/>
      <c r="U19" s="104"/>
      <c r="V19" s="104"/>
      <c r="W19" s="109"/>
      <c r="Y19" s="163"/>
      <c r="Z19" s="178"/>
      <c r="AC19" s="176"/>
      <c r="AD19" s="188"/>
      <c r="AE19" s="188"/>
      <c r="AF19" s="177"/>
      <c r="AG19" s="154"/>
      <c r="AH19" s="110"/>
      <c r="AI19" s="22"/>
      <c r="AK19" s="22"/>
      <c r="AM19" s="22"/>
    </row>
    <row r="20" spans="1:39" ht="12.6" customHeight="1" thickBot="1" x14ac:dyDescent="0.35">
      <c r="A20" s="248"/>
      <c r="B20" s="249"/>
      <c r="C20" s="248"/>
      <c r="D20" s="28"/>
      <c r="E20" s="111" t="s">
        <v>366</v>
      </c>
      <c r="F20" s="112"/>
      <c r="G20" s="113">
        <f>TRUNC((G8+G9+도급자관급/1.1054)*Z18%)</f>
        <v>0</v>
      </c>
      <c r="H20" s="113" t="str">
        <f>IF(Z18="","","(재료비+직노+관급자재비/1.1054) * "&amp;Z18&amp;"%")</f>
        <v/>
      </c>
      <c r="I20" s="114"/>
      <c r="J20" s="114"/>
      <c r="K20" s="114"/>
      <c r="L20" s="114"/>
      <c r="M20" s="114"/>
      <c r="N20" s="114"/>
      <c r="O20" s="115"/>
      <c r="P20" s="116"/>
      <c r="Q20" s="117" t="str">
        <f>IF(Z18="","",IF(G19=G20,"←최소값적용",""))</f>
        <v/>
      </c>
      <c r="R20" s="118"/>
      <c r="S20" s="118"/>
      <c r="T20" s="118"/>
      <c r="U20" s="118"/>
      <c r="V20" s="118"/>
      <c r="W20" s="119"/>
      <c r="X20" s="64">
        <f>도급+도급자관급</f>
        <v>0</v>
      </c>
      <c r="Y20" s="189"/>
      <c r="Z20" s="190"/>
      <c r="AA20" s="120"/>
      <c r="AC20" s="191"/>
      <c r="AD20" s="192"/>
      <c r="AE20" s="192"/>
      <c r="AF20" s="193"/>
      <c r="AG20" s="154"/>
      <c r="AI20" s="22"/>
      <c r="AK20" s="22"/>
      <c r="AM20" s="22"/>
    </row>
    <row r="21" spans="1:39" ht="12.6" customHeight="1" x14ac:dyDescent="0.3">
      <c r="A21" s="248"/>
      <c r="B21" s="249"/>
      <c r="C21" s="248"/>
      <c r="D21" s="55"/>
      <c r="E21" s="121" t="s">
        <v>366</v>
      </c>
      <c r="F21" s="122"/>
      <c r="G21" s="123">
        <f>TRUNC((G8+G9)*Z18%*1.2)</f>
        <v>0</v>
      </c>
      <c r="H21" s="123" t="str">
        <f>IF(Z18="","","(재료비+직노) * "&amp;Z18&amp;"% * 1.2 ")</f>
        <v/>
      </c>
      <c r="I21" s="124"/>
      <c r="J21" s="124"/>
      <c r="K21" s="124"/>
      <c r="L21" s="124"/>
      <c r="M21" s="124"/>
      <c r="N21" s="124"/>
      <c r="O21" s="125"/>
      <c r="P21" s="126"/>
      <c r="Q21" s="127" t="str">
        <f>IF(Z18="","",IF(G19=G21,"←최소값적용",""))</f>
        <v/>
      </c>
      <c r="R21" s="128"/>
      <c r="S21" s="128"/>
      <c r="T21" s="128"/>
      <c r="U21" s="128"/>
      <c r="V21" s="128"/>
      <c r="W21" s="129"/>
      <c r="Y21" s="163"/>
      <c r="Z21" s="178"/>
      <c r="AC21" s="194"/>
      <c r="AD21" s="195"/>
      <c r="AE21" s="195"/>
      <c r="AF21" s="196"/>
      <c r="AG21" s="154"/>
      <c r="AI21" s="22"/>
      <c r="AK21" s="22"/>
      <c r="AM21" s="22"/>
    </row>
    <row r="22" spans="1:39" ht="12.6" customHeight="1" x14ac:dyDescent="0.3">
      <c r="A22" s="248"/>
      <c r="B22" s="249"/>
      <c r="C22" s="248"/>
      <c r="D22" s="165"/>
      <c r="E22" s="166" t="s">
        <v>369</v>
      </c>
      <c r="F22" s="167"/>
      <c r="G22" s="67" t="str">
        <f>IF(AE14&lt;1,"",TRUNC((재료비소계+G9)*Z22%))</f>
        <v/>
      </c>
      <c r="H22" s="67" t="str">
        <f>IF(AE14&lt;1,"","(재료비+직노) * "&amp;Z22&amp;"%")</f>
        <v/>
      </c>
      <c r="I22" s="75"/>
      <c r="J22" s="75"/>
      <c r="K22" s="75"/>
      <c r="L22" s="75"/>
      <c r="M22" s="75"/>
      <c r="N22" s="75"/>
      <c r="O22" s="76"/>
      <c r="P22" s="77"/>
      <c r="Q22" s="78"/>
      <c r="R22" s="75"/>
      <c r="S22" s="75"/>
      <c r="T22" s="75"/>
      <c r="U22" s="75"/>
      <c r="V22" s="75"/>
      <c r="W22" s="79"/>
      <c r="Y22" s="183"/>
      <c r="Z22" s="178"/>
      <c r="AC22" s="176"/>
      <c r="AD22" s="188"/>
      <c r="AE22" s="188"/>
      <c r="AF22" s="177"/>
      <c r="AG22" s="154"/>
      <c r="AI22" s="22"/>
      <c r="AK22" s="22"/>
      <c r="AM22" s="22"/>
    </row>
    <row r="23" spans="1:39" ht="12.6" customHeight="1" thickBot="1" x14ac:dyDescent="0.35">
      <c r="A23" s="248"/>
      <c r="B23" s="249"/>
      <c r="C23" s="248"/>
      <c r="D23" s="165"/>
      <c r="E23" s="166" t="s">
        <v>370</v>
      </c>
      <c r="F23" s="167"/>
      <c r="G23" s="67"/>
      <c r="H23" s="67"/>
      <c r="I23" s="75"/>
      <c r="J23" s="75"/>
      <c r="K23" s="75"/>
      <c r="L23" s="75"/>
      <c r="M23" s="75"/>
      <c r="N23" s="75"/>
      <c r="O23" s="76"/>
      <c r="P23" s="77"/>
      <c r="Q23" s="78"/>
      <c r="R23" s="75"/>
      <c r="S23" s="75"/>
      <c r="T23" s="75"/>
      <c r="U23" s="75"/>
      <c r="V23" s="75"/>
      <c r="W23" s="79"/>
      <c r="Y23" s="183"/>
      <c r="Z23" s="178"/>
      <c r="AC23" s="197"/>
      <c r="AD23" s="198"/>
      <c r="AE23" s="198"/>
      <c r="AF23" s="199"/>
      <c r="AI23" s="22"/>
      <c r="AK23" s="22"/>
      <c r="AM23" s="22"/>
    </row>
    <row r="24" spans="1:39" ht="12.6" customHeight="1" x14ac:dyDescent="0.3">
      <c r="A24" s="248"/>
      <c r="B24" s="249"/>
      <c r="C24" s="248"/>
      <c r="D24" s="165"/>
      <c r="E24" s="166" t="s">
        <v>362</v>
      </c>
      <c r="F24" s="167"/>
      <c r="G24" s="67">
        <f>TRUNC((G8+G11)*AD6%)</f>
        <v>0</v>
      </c>
      <c r="H24" s="67" t="str">
        <f>IF(AD6="","","(재료비+노무비) * "&amp;AD6&amp;"%")</f>
        <v/>
      </c>
      <c r="I24" s="75"/>
      <c r="J24" s="75"/>
      <c r="K24" s="75"/>
      <c r="L24" s="75"/>
      <c r="M24" s="75"/>
      <c r="N24" s="75"/>
      <c r="O24" s="76"/>
      <c r="P24" s="77"/>
      <c r="Q24" s="78" t="s">
        <v>351</v>
      </c>
      <c r="R24" s="75"/>
      <c r="S24" s="75"/>
      <c r="T24" s="75"/>
      <c r="U24" s="75"/>
      <c r="V24" s="75"/>
      <c r="W24" s="79"/>
      <c r="Y24" s="183"/>
      <c r="Z24" s="178"/>
      <c r="AC24" s="158"/>
      <c r="AD24" s="184"/>
      <c r="AE24" s="184"/>
      <c r="AF24" s="159"/>
      <c r="AG24" s="154"/>
      <c r="AI24" s="22"/>
      <c r="AK24" s="22"/>
    </row>
    <row r="25" spans="1:39" ht="12.6" customHeight="1" thickBot="1" x14ac:dyDescent="0.35">
      <c r="A25" s="248"/>
      <c r="B25" s="249"/>
      <c r="C25" s="248"/>
      <c r="D25" s="165"/>
      <c r="E25" s="166" t="s">
        <v>371</v>
      </c>
      <c r="F25" s="167"/>
      <c r="G25" s="67">
        <f>TRUNC(G11*Z24%)</f>
        <v>0</v>
      </c>
      <c r="H25" s="67" t="str">
        <f>IF(Z12="","","노무비 * "&amp;Z24&amp;"%")</f>
        <v/>
      </c>
      <c r="I25" s="75"/>
      <c r="J25" s="75"/>
      <c r="K25" s="75"/>
      <c r="L25" s="75"/>
      <c r="M25" s="75"/>
      <c r="N25" s="75"/>
      <c r="O25" s="76"/>
      <c r="P25" s="77"/>
      <c r="Q25" s="78" t="s">
        <v>355</v>
      </c>
      <c r="R25" s="75"/>
      <c r="S25" s="75"/>
      <c r="T25" s="75"/>
      <c r="U25" s="75"/>
      <c r="V25" s="75"/>
      <c r="W25" s="79"/>
      <c r="Y25" s="200"/>
      <c r="Z25" s="201"/>
      <c r="AA25" s="130"/>
      <c r="AC25" s="176"/>
      <c r="AD25" s="188"/>
      <c r="AE25" s="188"/>
      <c r="AF25" s="177"/>
      <c r="AG25" s="154"/>
      <c r="AI25" s="22"/>
      <c r="AK25" s="22"/>
      <c r="AM25" s="22"/>
    </row>
    <row r="26" spans="1:39" ht="12.6" customHeight="1" thickBot="1" x14ac:dyDescent="0.35">
      <c r="A26" s="248"/>
      <c r="B26" s="249"/>
      <c r="C26" s="248"/>
      <c r="D26" s="165"/>
      <c r="E26" s="166" t="s">
        <v>372</v>
      </c>
      <c r="F26" s="167"/>
      <c r="G26" s="67">
        <f>TRUNC(G11*Z25%)</f>
        <v>0</v>
      </c>
      <c r="H26" s="67" t="str">
        <f>IF(Z12="","","노무비 * "&amp;Z25&amp;"%")</f>
        <v/>
      </c>
      <c r="I26" s="75"/>
      <c r="J26" s="75"/>
      <c r="K26" s="75"/>
      <c r="L26" s="75"/>
      <c r="M26" s="75"/>
      <c r="N26" s="75"/>
      <c r="O26" s="76"/>
      <c r="P26" s="77"/>
      <c r="Q26" s="78" t="s">
        <v>355</v>
      </c>
      <c r="R26" s="75"/>
      <c r="S26" s="75"/>
      <c r="T26" s="75"/>
      <c r="U26" s="75"/>
      <c r="V26" s="75"/>
      <c r="W26" s="79"/>
      <c r="Z26" s="130"/>
      <c r="AA26" s="131"/>
      <c r="AC26" s="191"/>
      <c r="AD26" s="192"/>
      <c r="AE26" s="192"/>
      <c r="AF26" s="193"/>
      <c r="AG26" s="154"/>
      <c r="AI26" s="22"/>
      <c r="AK26" s="22"/>
      <c r="AM26" s="22"/>
    </row>
    <row r="27" spans="1:39" ht="12.6" customHeight="1" thickBot="1" x14ac:dyDescent="0.35">
      <c r="A27" s="248"/>
      <c r="B27" s="249"/>
      <c r="C27" s="248"/>
      <c r="D27" s="165"/>
      <c r="E27" s="166" t="s">
        <v>367</v>
      </c>
      <c r="F27" s="167"/>
      <c r="G27" s="67">
        <f>TRUNC((G8+G9+G12)*Z20%)</f>
        <v>0</v>
      </c>
      <c r="H27" s="67" t="str">
        <f>IF(Z20="","","(재료비+직노+기계경비) * "&amp;Z20&amp;"%")</f>
        <v/>
      </c>
      <c r="I27" s="75"/>
      <c r="J27" s="75"/>
      <c r="K27" s="75"/>
      <c r="L27" s="75"/>
      <c r="M27" s="75"/>
      <c r="N27" s="75"/>
      <c r="O27" s="76"/>
      <c r="P27" s="77"/>
      <c r="Q27" s="78"/>
      <c r="R27" s="75"/>
      <c r="S27" s="75"/>
      <c r="T27" s="75"/>
      <c r="U27" s="75"/>
      <c r="V27" s="75"/>
      <c r="W27" s="79"/>
      <c r="Y27" s="215"/>
      <c r="Z27" s="132"/>
      <c r="AA27" s="131"/>
      <c r="AG27" s="154"/>
      <c r="AM27" s="22"/>
    </row>
    <row r="28" spans="1:39" ht="12.6" customHeight="1" thickBot="1" x14ac:dyDescent="0.35">
      <c r="A28" s="248"/>
      <c r="B28" s="249"/>
      <c r="C28" s="248"/>
      <c r="D28" s="165"/>
      <c r="E28" s="180" t="s">
        <v>368</v>
      </c>
      <c r="F28" s="167"/>
      <c r="G28" s="67">
        <f>TRUNC((G8+G9+G12)*Z21%)</f>
        <v>0</v>
      </c>
      <c r="H28" s="67" t="str">
        <f>IF(Z21=0,"","(재료비+직노+기계경비) * "&amp;Z21&amp;"%")</f>
        <v/>
      </c>
      <c r="I28" s="75"/>
      <c r="J28" s="75"/>
      <c r="K28" s="75"/>
      <c r="L28" s="75"/>
      <c r="M28" s="75"/>
      <c r="N28" s="75"/>
      <c r="O28" s="76"/>
      <c r="P28" s="77"/>
      <c r="Q28" s="78" t="s">
        <v>373</v>
      </c>
      <c r="R28" s="75"/>
      <c r="S28" s="75"/>
      <c r="T28" s="75"/>
      <c r="U28" s="75"/>
      <c r="V28" s="75"/>
      <c r="W28" s="79"/>
      <c r="Z28" s="131"/>
      <c r="AC28" s="100"/>
      <c r="AD28" s="101"/>
      <c r="AE28" s="101"/>
      <c r="AF28" s="102"/>
      <c r="AG28" s="154"/>
      <c r="AM28" s="22"/>
    </row>
    <row r="29" spans="1:39" ht="22.5" customHeight="1" x14ac:dyDescent="0.3">
      <c r="A29" s="248"/>
      <c r="B29" s="249"/>
      <c r="C29" s="248"/>
      <c r="D29" s="165"/>
      <c r="E29" s="180" t="s">
        <v>374</v>
      </c>
      <c r="F29" s="167"/>
      <c r="G29" s="67">
        <f>TRUNC((G8+G9+G12)*Z23%)</f>
        <v>0</v>
      </c>
      <c r="H29" s="67" t="str">
        <f>IF(Z23=0,"","(재료비+직노+기계경비) * "&amp;Z23&amp;"%")</f>
        <v/>
      </c>
      <c r="I29" s="75"/>
      <c r="J29" s="75"/>
      <c r="K29" s="75"/>
      <c r="L29" s="75"/>
      <c r="M29" s="75"/>
      <c r="N29" s="75"/>
      <c r="O29" s="76"/>
      <c r="P29" s="77"/>
      <c r="Q29" s="78"/>
      <c r="R29" s="75"/>
      <c r="S29" s="75"/>
      <c r="T29" s="75"/>
      <c r="U29" s="75"/>
      <c r="V29" s="75"/>
      <c r="W29" s="79"/>
      <c r="AC29" s="158"/>
      <c r="AD29" s="184"/>
      <c r="AE29" s="184"/>
      <c r="AF29" s="159"/>
      <c r="AG29" s="154"/>
      <c r="AM29" s="22"/>
    </row>
    <row r="30" spans="1:39" ht="12.6" customHeight="1" x14ac:dyDescent="0.3">
      <c r="A30" s="248"/>
      <c r="B30" s="249"/>
      <c r="C30" s="248"/>
      <c r="D30" s="165"/>
      <c r="E30" s="180" t="s">
        <v>375</v>
      </c>
      <c r="F30" s="167"/>
      <c r="G30" s="133" t="str">
        <f>IF(AE14&lt;1,"",VLOOKUP((IF(AD10&gt;=50000000000,5,IF(AD10&gt;=25000000000,4,IF(AD10&gt;=12000000000,3,IF(AD10&gt;=7000000000,2,1))))),AB56:AG60,6,1))</f>
        <v/>
      </c>
      <c r="H30" s="67" t="str">
        <f>IF(AE14&lt;1,"",VLOOKUP((IF(AD10&gt;=50000000000,5,IF(AD10&gt;=25000000000,4,IF(AD10&gt;=12000000000,3,IF(AD10&gt;=7000000000,2,1))))),AB55:AG60,3,1))</f>
        <v/>
      </c>
      <c r="I30" s="75"/>
      <c r="J30" s="75"/>
      <c r="K30" s="75"/>
      <c r="L30" s="75"/>
      <c r="M30" s="75"/>
      <c r="N30" s="75"/>
      <c r="O30" s="76"/>
      <c r="P30" s="77"/>
      <c r="Q30" s="78" t="s">
        <v>351</v>
      </c>
      <c r="R30" s="75"/>
      <c r="S30" s="75"/>
      <c r="T30" s="75"/>
      <c r="U30" s="75"/>
      <c r="V30" s="75"/>
      <c r="W30" s="79"/>
      <c r="AC30" s="176"/>
      <c r="AD30" s="188"/>
      <c r="AE30" s="188"/>
      <c r="AF30" s="177"/>
      <c r="AG30" s="154"/>
      <c r="AM30" s="22"/>
    </row>
    <row r="31" spans="1:39" ht="12.6" customHeight="1" thickBot="1" x14ac:dyDescent="0.35">
      <c r="A31" s="250"/>
      <c r="B31" s="251"/>
      <c r="C31" s="250"/>
      <c r="D31" s="168"/>
      <c r="E31" s="169" t="s">
        <v>348</v>
      </c>
      <c r="F31" s="170"/>
      <c r="G31" s="80">
        <f>SUM(G12:G30)-G20-G21</f>
        <v>0</v>
      </c>
      <c r="H31" s="81"/>
      <c r="I31" s="82"/>
      <c r="J31" s="82"/>
      <c r="K31" s="82"/>
      <c r="L31" s="82"/>
      <c r="M31" s="82"/>
      <c r="N31" s="82"/>
      <c r="O31" s="83"/>
      <c r="P31" s="84"/>
      <c r="Q31" s="85"/>
      <c r="R31" s="82"/>
      <c r="S31" s="82"/>
      <c r="T31" s="82"/>
      <c r="U31" s="82"/>
      <c r="V31" s="82"/>
      <c r="W31" s="86"/>
      <c r="AC31" s="191"/>
      <c r="AD31" s="192"/>
      <c r="AE31" s="192"/>
      <c r="AF31" s="193"/>
      <c r="AM31" s="22"/>
    </row>
    <row r="32" spans="1:39" ht="12.6" customHeight="1" x14ac:dyDescent="0.3">
      <c r="A32" s="259" t="s">
        <v>376</v>
      </c>
      <c r="B32" s="260"/>
      <c r="C32" s="260"/>
      <c r="D32" s="260"/>
      <c r="E32" s="260"/>
      <c r="F32" s="261"/>
      <c r="G32" s="134">
        <f>SUM(G31,G11,G8)</f>
        <v>0</v>
      </c>
      <c r="H32" s="135"/>
      <c r="I32" s="136"/>
      <c r="J32" s="136"/>
      <c r="K32" s="136"/>
      <c r="L32" s="136"/>
      <c r="M32" s="136"/>
      <c r="N32" s="136"/>
      <c r="O32" s="137"/>
      <c r="P32" s="138"/>
      <c r="Q32" s="139"/>
      <c r="R32" s="136"/>
      <c r="S32" s="136"/>
      <c r="T32" s="136"/>
      <c r="U32" s="136"/>
      <c r="V32" s="136"/>
      <c r="W32" s="140"/>
      <c r="AC32" s="158"/>
      <c r="AD32" s="184"/>
      <c r="AE32" s="184"/>
      <c r="AF32" s="159"/>
    </row>
    <row r="33" spans="1:32" ht="12.6" customHeight="1" x14ac:dyDescent="0.3">
      <c r="A33" s="165"/>
      <c r="B33" s="256" t="s">
        <v>377</v>
      </c>
      <c r="C33" s="256"/>
      <c r="D33" s="256"/>
      <c r="E33" s="256"/>
      <c r="F33" s="167"/>
      <c r="G33" s="134">
        <f>TRUNC(G32*AD7%)</f>
        <v>0</v>
      </c>
      <c r="H33" s="68" t="str">
        <f>IF(AD7="","","계 * "&amp;AD7&amp;"%")</f>
        <v/>
      </c>
      <c r="I33" s="69"/>
      <c r="J33" s="69"/>
      <c r="K33" s="69"/>
      <c r="L33" s="69"/>
      <c r="M33" s="69"/>
      <c r="N33" s="69"/>
      <c r="O33" s="70"/>
      <c r="P33" s="71"/>
      <c r="Q33" s="72" t="s">
        <v>373</v>
      </c>
      <c r="R33" s="69"/>
      <c r="S33" s="69"/>
      <c r="T33" s="69"/>
      <c r="U33" s="69"/>
      <c r="V33" s="69"/>
      <c r="W33" s="73"/>
      <c r="AC33" s="176"/>
      <c r="AD33" s="188"/>
      <c r="AE33" s="188"/>
      <c r="AF33" s="177"/>
    </row>
    <row r="34" spans="1:32" ht="12.6" customHeight="1" thickBot="1" x14ac:dyDescent="0.35">
      <c r="A34" s="202"/>
      <c r="B34" s="256" t="s">
        <v>378</v>
      </c>
      <c r="C34" s="256"/>
      <c r="D34" s="256"/>
      <c r="E34" s="256"/>
      <c r="F34" s="203"/>
      <c r="G34" s="134">
        <f>TRUNC((G11+G31+G33)*AD8%)</f>
        <v>0</v>
      </c>
      <c r="H34" s="135" t="str">
        <f>IF(AD8="","","(노무비+경비+일반관리비) * "&amp;AD8&amp;"%")</f>
        <v/>
      </c>
      <c r="I34" s="136"/>
      <c r="J34" s="136"/>
      <c r="K34" s="136"/>
      <c r="L34" s="136"/>
      <c r="M34" s="136"/>
      <c r="N34" s="136"/>
      <c r="O34" s="137"/>
      <c r="P34" s="138"/>
      <c r="Q34" s="139" t="s">
        <v>373</v>
      </c>
      <c r="R34" s="136"/>
      <c r="S34" s="136"/>
      <c r="T34" s="136"/>
      <c r="U34" s="136"/>
      <c r="V34" s="136"/>
      <c r="W34" s="140"/>
      <c r="AC34" s="191"/>
      <c r="AD34" s="192"/>
      <c r="AE34" s="192"/>
      <c r="AF34" s="193"/>
    </row>
    <row r="35" spans="1:32" ht="12.6" customHeight="1" thickBot="1" x14ac:dyDescent="0.35">
      <c r="A35" s="202"/>
      <c r="B35" s="256" t="s">
        <v>395</v>
      </c>
      <c r="C35" s="256"/>
      <c r="D35" s="256"/>
      <c r="E35" s="256"/>
      <c r="F35" s="203"/>
      <c r="G35" s="134">
        <f>SUMIF(집계표!O5:O31,"p",집계표!L5:L31)</f>
        <v>0</v>
      </c>
      <c r="H35" s="135"/>
      <c r="I35" s="136"/>
      <c r="J35" s="136"/>
      <c r="K35" s="136"/>
      <c r="L35" s="136"/>
      <c r="M35" s="136"/>
      <c r="N35" s="136"/>
      <c r="O35" s="137"/>
      <c r="P35" s="138"/>
      <c r="Q35" s="139"/>
      <c r="R35" s="136"/>
      <c r="S35" s="136"/>
      <c r="T35" s="136"/>
      <c r="U35" s="136"/>
      <c r="V35" s="136"/>
      <c r="W35" s="140"/>
      <c r="AC35" s="191"/>
      <c r="AD35" s="192"/>
      <c r="AE35" s="192"/>
      <c r="AF35" s="193"/>
    </row>
    <row r="36" spans="1:32" ht="12.6" customHeight="1" x14ac:dyDescent="0.3">
      <c r="A36" s="202"/>
      <c r="B36" s="256" t="s">
        <v>379</v>
      </c>
      <c r="C36" s="256"/>
      <c r="D36" s="256"/>
      <c r="E36" s="256"/>
      <c r="F36" s="141" t="s">
        <v>379</v>
      </c>
      <c r="G36" s="134">
        <f>TRUNC(SUM(G32:G35),-4)</f>
        <v>0</v>
      </c>
      <c r="H36" s="135"/>
      <c r="I36" s="136"/>
      <c r="J36" s="136"/>
      <c r="K36" s="136"/>
      <c r="L36" s="136"/>
      <c r="M36" s="136"/>
      <c r="N36" s="136"/>
      <c r="O36" s="137"/>
      <c r="P36" s="138"/>
      <c r="Q36" s="139"/>
      <c r="R36" s="136"/>
      <c r="S36" s="136"/>
      <c r="T36" s="136"/>
      <c r="U36" s="136"/>
      <c r="V36" s="136"/>
      <c r="W36" s="140"/>
      <c r="AC36" s="158"/>
      <c r="AD36" s="184"/>
      <c r="AE36" s="184"/>
      <c r="AF36" s="159"/>
    </row>
    <row r="37" spans="1:32" ht="12.6" customHeight="1" x14ac:dyDescent="0.3">
      <c r="A37" s="202"/>
      <c r="B37" s="256" t="s">
        <v>380</v>
      </c>
      <c r="C37" s="256"/>
      <c r="D37" s="256"/>
      <c r="E37" s="256"/>
      <c r="F37" s="141" t="s">
        <v>380</v>
      </c>
      <c r="G37" s="134">
        <f>TRUNC(공급가*10%)</f>
        <v>0</v>
      </c>
      <c r="H37" s="135" t="s">
        <v>381</v>
      </c>
      <c r="I37" s="136"/>
      <c r="J37" s="136"/>
      <c r="K37" s="136"/>
      <c r="L37" s="136"/>
      <c r="M37" s="136"/>
      <c r="N37" s="136"/>
      <c r="O37" s="137"/>
      <c r="P37" s="138"/>
      <c r="Q37" s="135"/>
      <c r="R37" s="136"/>
      <c r="S37" s="136"/>
      <c r="T37" s="136"/>
      <c r="U37" s="136"/>
      <c r="V37" s="136"/>
      <c r="W37" s="140"/>
      <c r="AC37" s="176"/>
      <c r="AD37" s="188"/>
      <c r="AE37" s="188"/>
      <c r="AF37" s="177"/>
    </row>
    <row r="38" spans="1:32" ht="12.6" customHeight="1" thickBot="1" x14ac:dyDescent="0.35">
      <c r="A38" s="202"/>
      <c r="B38" s="256" t="s">
        <v>382</v>
      </c>
      <c r="C38" s="256"/>
      <c r="D38" s="256"/>
      <c r="E38" s="256"/>
      <c r="F38" s="141" t="s">
        <v>382</v>
      </c>
      <c r="G38" s="134">
        <f>ROUNDDOWN(TRUNC(SUM(G36:G37)),-3)</f>
        <v>0</v>
      </c>
      <c r="H38" s="135"/>
      <c r="I38" s="136"/>
      <c r="J38" s="136"/>
      <c r="K38" s="136"/>
      <c r="L38" s="136"/>
      <c r="M38" s="136"/>
      <c r="N38" s="136"/>
      <c r="O38" s="136"/>
      <c r="P38" s="138"/>
      <c r="Q38" s="135"/>
      <c r="R38" s="136"/>
      <c r="S38" s="136"/>
      <c r="T38" s="136"/>
      <c r="U38" s="136"/>
      <c r="V38" s="136"/>
      <c r="W38" s="140"/>
      <c r="AC38" s="191"/>
      <c r="AD38" s="192"/>
      <c r="AE38" s="192"/>
      <c r="AF38" s="193"/>
    </row>
    <row r="39" spans="1:32" ht="12.6" customHeight="1" x14ac:dyDescent="0.3">
      <c r="A39" s="160"/>
      <c r="B39" s="262" t="s">
        <v>383</v>
      </c>
      <c r="C39" s="262"/>
      <c r="D39" s="262"/>
      <c r="E39" s="262"/>
      <c r="F39" s="141" t="s">
        <v>383</v>
      </c>
      <c r="G39" s="134">
        <f>SUM(G40:G41)</f>
        <v>0</v>
      </c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AC39" s="158"/>
      <c r="AD39" s="184"/>
      <c r="AE39" s="184"/>
      <c r="AF39" s="159"/>
    </row>
    <row r="40" spans="1:32" ht="12.6" customHeight="1" x14ac:dyDescent="0.3">
      <c r="A40" s="165"/>
      <c r="B40" s="204"/>
      <c r="C40" s="255" t="s">
        <v>384</v>
      </c>
      <c r="D40" s="256"/>
      <c r="E40" s="256"/>
      <c r="F40" s="141"/>
      <c r="G40" s="134"/>
      <c r="H40" s="257" t="s">
        <v>385</v>
      </c>
      <c r="I40" s="257"/>
      <c r="J40" s="257"/>
      <c r="K40" s="257"/>
      <c r="L40" s="257"/>
      <c r="M40" s="257"/>
      <c r="N40" s="257"/>
      <c r="O40" s="257"/>
      <c r="P40" s="257"/>
      <c r="Q40" s="258"/>
      <c r="R40" s="258"/>
      <c r="S40" s="258"/>
      <c r="T40" s="258"/>
      <c r="U40" s="258"/>
      <c r="V40" s="258"/>
      <c r="W40" s="258"/>
      <c r="AC40" s="176"/>
      <c r="AD40" s="188"/>
      <c r="AE40" s="188"/>
      <c r="AF40" s="177"/>
    </row>
    <row r="41" spans="1:32" ht="12.6" customHeight="1" thickBot="1" x14ac:dyDescent="0.35">
      <c r="A41" s="168"/>
      <c r="B41" s="205"/>
      <c r="C41" s="255" t="s">
        <v>386</v>
      </c>
      <c r="D41" s="256"/>
      <c r="E41" s="256"/>
      <c r="F41" s="141"/>
      <c r="G41" s="134"/>
      <c r="H41" s="257" t="s">
        <v>387</v>
      </c>
      <c r="I41" s="257"/>
      <c r="J41" s="257"/>
      <c r="K41" s="257"/>
      <c r="L41" s="257"/>
      <c r="M41" s="257"/>
      <c r="N41" s="257"/>
      <c r="O41" s="257"/>
      <c r="P41" s="257"/>
      <c r="Q41" s="258"/>
      <c r="R41" s="258"/>
      <c r="S41" s="258"/>
      <c r="T41" s="258"/>
      <c r="U41" s="258"/>
      <c r="V41" s="258"/>
      <c r="W41" s="258"/>
      <c r="AC41" s="191"/>
      <c r="AD41" s="192"/>
      <c r="AE41" s="192"/>
      <c r="AF41" s="193"/>
    </row>
    <row r="42" spans="1:32" ht="12.6" customHeight="1" x14ac:dyDescent="0.3">
      <c r="A42" s="168"/>
      <c r="B42" s="256" t="s">
        <v>329</v>
      </c>
      <c r="C42" s="256"/>
      <c r="D42" s="256"/>
      <c r="E42" s="256"/>
      <c r="F42" s="141" t="s">
        <v>329</v>
      </c>
      <c r="G42" s="134">
        <f>ROUNDDOWN(SUM(G38:G39),-3)</f>
        <v>0</v>
      </c>
      <c r="H42" s="263" t="s">
        <v>388</v>
      </c>
      <c r="I42" s="263"/>
      <c r="J42" s="263"/>
      <c r="K42" s="263"/>
      <c r="L42" s="263"/>
      <c r="M42" s="263"/>
      <c r="N42" s="263"/>
      <c r="O42" s="263"/>
      <c r="P42" s="263"/>
      <c r="Q42" s="258"/>
      <c r="R42" s="258"/>
      <c r="S42" s="258"/>
      <c r="T42" s="258"/>
      <c r="U42" s="258"/>
      <c r="V42" s="258"/>
      <c r="W42" s="258"/>
      <c r="AC42" s="194"/>
      <c r="AD42" s="195"/>
      <c r="AE42" s="195"/>
      <c r="AF42" s="196"/>
    </row>
    <row r="43" spans="1:32" ht="12.6" customHeight="1" thickBot="1" x14ac:dyDescent="0.35">
      <c r="E43" s="166"/>
      <c r="F43" s="64"/>
      <c r="G43" s="75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AC43" s="176"/>
      <c r="AD43" s="188"/>
      <c r="AE43" s="188"/>
      <c r="AF43" s="177"/>
    </row>
    <row r="44" spans="1:32" ht="12.6" customHeight="1" thickBot="1" x14ac:dyDescent="0.35">
      <c r="E44" s="207" t="s">
        <v>389</v>
      </c>
      <c r="F44" s="208"/>
      <c r="G44" s="217">
        <v>1</v>
      </c>
      <c r="H44" s="206"/>
      <c r="I44" s="206"/>
      <c r="J44" s="206"/>
      <c r="K44" s="206"/>
      <c r="L44" s="154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AC44" s="191"/>
      <c r="AD44" s="192"/>
      <c r="AE44" s="192"/>
      <c r="AF44" s="193"/>
    </row>
    <row r="45" spans="1:32" ht="12.6" customHeight="1" x14ac:dyDescent="0.3">
      <c r="H45" s="206"/>
      <c r="I45" s="206"/>
      <c r="J45" s="206"/>
      <c r="K45" s="206"/>
      <c r="L45" s="154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AC45" s="154"/>
      <c r="AD45" s="154"/>
      <c r="AE45" s="154"/>
      <c r="AF45" s="154"/>
    </row>
    <row r="46" spans="1:32" ht="12.6" customHeight="1" thickBot="1" x14ac:dyDescent="0.35">
      <c r="H46" s="206"/>
      <c r="I46" s="206"/>
      <c r="J46" s="206"/>
      <c r="K46" s="206"/>
      <c r="L46" s="154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AC46" s="142"/>
    </row>
    <row r="47" spans="1:32" ht="12.6" customHeight="1" thickBot="1" x14ac:dyDescent="0.35">
      <c r="E47" s="209" t="s">
        <v>390</v>
      </c>
      <c r="G47" s="143">
        <f>'총괄표(세로)'!H26</f>
        <v>0</v>
      </c>
      <c r="H47" s="206"/>
      <c r="I47" s="206"/>
      <c r="J47" s="206"/>
      <c r="K47" s="206"/>
      <c r="L47" s="154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AC47" s="144"/>
      <c r="AD47" s="145"/>
      <c r="AE47" s="145"/>
      <c r="AF47" s="146"/>
    </row>
    <row r="48" spans="1:32" ht="12.6" customHeight="1" x14ac:dyDescent="0.3">
      <c r="E48" s="209" t="s">
        <v>391</v>
      </c>
      <c r="G48" s="143"/>
      <c r="H48" s="206"/>
      <c r="I48" s="206"/>
      <c r="J48" s="206"/>
      <c r="K48" s="206"/>
      <c r="L48" s="154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AC48" s="147"/>
      <c r="AD48" s="210"/>
      <c r="AE48" s="210"/>
      <c r="AF48" s="211"/>
    </row>
    <row r="49" spans="5:33" ht="12.6" customHeight="1" x14ac:dyDescent="0.3">
      <c r="E49" s="209" t="s">
        <v>392</v>
      </c>
      <c r="G49" s="143">
        <f>G47-G48</f>
        <v>0</v>
      </c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AC49" s="148"/>
      <c r="AD49" s="212"/>
      <c r="AE49" s="212"/>
      <c r="AF49" s="178"/>
    </row>
    <row r="50" spans="5:33" ht="12.6" customHeight="1" x14ac:dyDescent="0.3">
      <c r="G50" s="149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AC50" s="148"/>
      <c r="AD50" s="212"/>
      <c r="AE50" s="212"/>
      <c r="AF50" s="178"/>
    </row>
    <row r="51" spans="5:33" ht="12.6" customHeight="1" x14ac:dyDescent="0.3"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6"/>
      <c r="T51" s="206"/>
      <c r="U51" s="206"/>
      <c r="V51" s="206"/>
      <c r="W51" s="206"/>
      <c r="AC51" s="148"/>
      <c r="AD51" s="212"/>
      <c r="AE51" s="212"/>
      <c r="AF51" s="178"/>
    </row>
    <row r="52" spans="5:33" ht="12.6" customHeight="1" thickBot="1" x14ac:dyDescent="0.35">
      <c r="H52" s="20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AC52" s="150"/>
      <c r="AD52" s="213"/>
      <c r="AE52" s="213"/>
      <c r="AF52" s="201"/>
    </row>
    <row r="53" spans="5:33" ht="12.6" customHeight="1" x14ac:dyDescent="0.3">
      <c r="H53" s="206"/>
      <c r="AC53" s="151"/>
    </row>
    <row r="54" spans="5:33" ht="12.6" customHeight="1" thickBot="1" x14ac:dyDescent="0.35">
      <c r="H54" s="206"/>
      <c r="AC54" s="152"/>
    </row>
    <row r="55" spans="5:33" ht="12.6" customHeight="1" x14ac:dyDescent="0.3">
      <c r="H55" s="206"/>
      <c r="AC55" s="153"/>
      <c r="AD55" s="276"/>
      <c r="AE55" s="277"/>
      <c r="AF55" s="278"/>
    </row>
    <row r="56" spans="5:33" ht="12.6" customHeight="1" x14ac:dyDescent="0.3">
      <c r="H56" s="206"/>
      <c r="AC56" s="176"/>
      <c r="AD56" s="273"/>
      <c r="AE56" s="274"/>
      <c r="AF56" s="275"/>
      <c r="AG56" s="216"/>
    </row>
    <row r="57" spans="5:33" ht="12.6" customHeight="1" x14ac:dyDescent="0.3">
      <c r="H57" s="206"/>
      <c r="AC57" s="176"/>
      <c r="AD57" s="273"/>
      <c r="AE57" s="274"/>
      <c r="AF57" s="275"/>
      <c r="AG57" s="216"/>
    </row>
    <row r="58" spans="5:33" ht="12.6" customHeight="1" x14ac:dyDescent="0.3">
      <c r="H58" s="206"/>
      <c r="AC58" s="176"/>
      <c r="AD58" s="273"/>
      <c r="AE58" s="274"/>
      <c r="AF58" s="275"/>
      <c r="AG58" s="216"/>
    </row>
    <row r="59" spans="5:33" ht="12.6" customHeight="1" x14ac:dyDescent="0.3">
      <c r="H59" s="206"/>
      <c r="AC59" s="176"/>
      <c r="AD59" s="273"/>
      <c r="AE59" s="274"/>
      <c r="AF59" s="275"/>
      <c r="AG59" s="216"/>
    </row>
    <row r="60" spans="5:33" ht="12.6" customHeight="1" thickBot="1" x14ac:dyDescent="0.35">
      <c r="H60" s="206"/>
      <c r="AC60" s="191"/>
      <c r="AD60" s="279"/>
      <c r="AE60" s="280"/>
      <c r="AF60" s="281"/>
      <c r="AG60" s="216"/>
    </row>
    <row r="61" spans="5:33" ht="12.6" customHeight="1" x14ac:dyDescent="0.3">
      <c r="H61" s="206"/>
    </row>
  </sheetData>
  <mergeCells count="34">
    <mergeCell ref="Y10:Z10"/>
    <mergeCell ref="AD60:AF60"/>
    <mergeCell ref="C41:E41"/>
    <mergeCell ref="H41:P41"/>
    <mergeCell ref="Q41:W41"/>
    <mergeCell ref="B42:E42"/>
    <mergeCell ref="H42:P42"/>
    <mergeCell ref="Q42:W42"/>
    <mergeCell ref="AD55:AF55"/>
    <mergeCell ref="AD56:AF56"/>
    <mergeCell ref="AD57:AF57"/>
    <mergeCell ref="AD58:AF58"/>
    <mergeCell ref="AD59:AF59"/>
    <mergeCell ref="C40:E40"/>
    <mergeCell ref="H40:P40"/>
    <mergeCell ref="Q40:W40"/>
    <mergeCell ref="C12:C31"/>
    <mergeCell ref="A32:F32"/>
    <mergeCell ref="B33:E33"/>
    <mergeCell ref="B34:E34"/>
    <mergeCell ref="B36:E36"/>
    <mergeCell ref="B35:E35"/>
    <mergeCell ref="B37:E37"/>
    <mergeCell ref="B38:E38"/>
    <mergeCell ref="B39:E39"/>
    <mergeCell ref="H39:P39"/>
    <mergeCell ref="Q39:W39"/>
    <mergeCell ref="A1:W2"/>
    <mergeCell ref="A4:F4"/>
    <mergeCell ref="H4:P4"/>
    <mergeCell ref="Q4:W4"/>
    <mergeCell ref="A5:B31"/>
    <mergeCell ref="C5:C8"/>
    <mergeCell ref="C9:C11"/>
  </mergeCells>
  <phoneticPr fontId="4" type="noConversion"/>
  <conditionalFormatting sqref="E47:E49">
    <cfRule type="cellIs" dxfId="42" priority="54" stopIfTrue="1" operator="equal">
      <formula>0</formula>
    </cfRule>
  </conditionalFormatting>
  <conditionalFormatting sqref="G5:G43">
    <cfRule type="cellIs" dxfId="41" priority="50" stopIfTrue="1" operator="equal">
      <formula>0</formula>
    </cfRule>
  </conditionalFormatting>
  <conditionalFormatting sqref="Y17">
    <cfRule type="expression" dxfId="40" priority="56" stopIfTrue="1">
      <formula>$G$42&gt;=300000000</formula>
    </cfRule>
  </conditionalFormatting>
  <conditionalFormatting sqref="Y18">
    <cfRule type="expression" priority="51" stopIfTrue="1">
      <formula>($G$42)=""</formula>
    </cfRule>
    <cfRule type="expression" priority="52" stopIfTrue="1">
      <formula>($G$42)=0</formula>
    </cfRule>
    <cfRule type="expression" priority="53" stopIfTrue="1">
      <formula>($G$42)&gt;40000000</formula>
    </cfRule>
    <cfRule type="expression" dxfId="39" priority="55" stopIfTrue="1">
      <formula>($G$42)&lt;=40000000</formula>
    </cfRule>
  </conditionalFormatting>
  <conditionalFormatting sqref="AC18:AF18">
    <cfRule type="expression" dxfId="38" priority="1" stopIfTrue="1">
      <formula>$AE$10=46</formula>
    </cfRule>
  </conditionalFormatting>
  <conditionalFormatting sqref="AC19:AF19">
    <cfRule type="expression" dxfId="37" priority="2" stopIfTrue="1">
      <formula>$AE$10=52</formula>
    </cfRule>
  </conditionalFormatting>
  <conditionalFormatting sqref="AC20:AF20">
    <cfRule type="expression" dxfId="36" priority="3" stopIfTrue="1">
      <formula>$AE$10=76</formula>
    </cfRule>
  </conditionalFormatting>
  <conditionalFormatting sqref="AC21:AF21">
    <cfRule type="expression" dxfId="35" priority="57" stopIfTrue="1">
      <formula>$AE$10=56</formula>
    </cfRule>
  </conditionalFormatting>
  <conditionalFormatting sqref="AC22:AF22">
    <cfRule type="expression" dxfId="34" priority="58" stopIfTrue="1">
      <formula>$AE$10=62</formula>
    </cfRule>
  </conditionalFormatting>
  <conditionalFormatting sqref="AC23:AF23">
    <cfRule type="expression" dxfId="33" priority="59" stopIfTrue="1">
      <formula>$AE$10=86</formula>
    </cfRule>
  </conditionalFormatting>
  <conditionalFormatting sqref="AC24:AF24">
    <cfRule type="expression" dxfId="32" priority="60" stopIfTrue="1">
      <formula>$AE$10=306</formula>
    </cfRule>
  </conditionalFormatting>
  <conditionalFormatting sqref="AC25:AF25">
    <cfRule type="expression" dxfId="31" priority="61" stopIfTrue="1">
      <formula>$AE$10=312</formula>
    </cfRule>
  </conditionalFormatting>
  <conditionalFormatting sqref="AC26:AF26">
    <cfRule type="expression" dxfId="30" priority="62" stopIfTrue="1">
      <formula>$AE$10=336</formula>
    </cfRule>
  </conditionalFormatting>
  <conditionalFormatting sqref="AC29:AF29">
    <cfRule type="expression" dxfId="29" priority="18" stopIfTrue="1">
      <formula>$AE$11=7</formula>
    </cfRule>
  </conditionalFormatting>
  <conditionalFormatting sqref="AC30:AF30">
    <cfRule type="expression" dxfId="28" priority="16" stopIfTrue="1">
      <formula>$AE$11=13</formula>
    </cfRule>
  </conditionalFormatting>
  <conditionalFormatting sqref="AC31:AF31">
    <cfRule type="expression" dxfId="27" priority="15" stopIfTrue="1">
      <formula>$AE$11=37</formula>
    </cfRule>
  </conditionalFormatting>
  <conditionalFormatting sqref="AC32:AF32">
    <cfRule type="expression" dxfId="26" priority="14" stopIfTrue="1">
      <formula>$AE$11=8</formula>
    </cfRule>
  </conditionalFormatting>
  <conditionalFormatting sqref="AC33:AF33">
    <cfRule type="expression" dxfId="25" priority="13" stopIfTrue="1">
      <formula>$AE$11=14</formula>
    </cfRule>
  </conditionalFormatting>
  <conditionalFormatting sqref="AC34:AF35">
    <cfRule type="expression" dxfId="24" priority="12" stopIfTrue="1">
      <formula>$AE$11=38</formula>
    </cfRule>
  </conditionalFormatting>
  <conditionalFormatting sqref="AC36:AF36">
    <cfRule type="expression" dxfId="23" priority="11" stopIfTrue="1">
      <formula>$AE$11=9</formula>
    </cfRule>
  </conditionalFormatting>
  <conditionalFormatting sqref="AC37:AF37">
    <cfRule type="expression" dxfId="22" priority="10" stopIfTrue="1">
      <formula>$AE$11=15</formula>
    </cfRule>
  </conditionalFormatting>
  <conditionalFormatting sqref="AC38:AF38">
    <cfRule type="expression" dxfId="21" priority="9" stopIfTrue="1">
      <formula>$AE$11=39</formula>
    </cfRule>
  </conditionalFormatting>
  <conditionalFormatting sqref="AC39:AF39">
    <cfRule type="expression" dxfId="20" priority="8" stopIfTrue="1">
      <formula>$AE$11=10</formula>
    </cfRule>
  </conditionalFormatting>
  <conditionalFormatting sqref="AC40:AF40">
    <cfRule type="expression" dxfId="19" priority="7" stopIfTrue="1">
      <formula>$AE$11=16</formula>
    </cfRule>
  </conditionalFormatting>
  <conditionalFormatting sqref="AC41:AF41">
    <cfRule type="expression" dxfId="18" priority="6" stopIfTrue="1">
      <formula>$AE$11=40</formula>
    </cfRule>
  </conditionalFormatting>
  <conditionalFormatting sqref="AC42:AF42">
    <cfRule type="expression" dxfId="17" priority="5" stopIfTrue="1">
      <formula>$AE$11=11</formula>
    </cfRule>
  </conditionalFormatting>
  <conditionalFormatting sqref="AC43:AF43">
    <cfRule type="expression" dxfId="16" priority="4" stopIfTrue="1">
      <formula>$AE$11=17</formula>
    </cfRule>
  </conditionalFormatting>
  <conditionalFormatting sqref="AC44:AF44">
    <cfRule type="expression" dxfId="15" priority="17" stopIfTrue="1">
      <formula>$AE$11=41</formula>
    </cfRule>
  </conditionalFormatting>
  <conditionalFormatting sqref="AC48:AF48">
    <cfRule type="expression" dxfId="14" priority="49" stopIfTrue="1">
      <formula>$AD$15&lt;5000</formula>
    </cfRule>
  </conditionalFormatting>
  <conditionalFormatting sqref="AC49:AF49">
    <cfRule type="expression" priority="47" stopIfTrue="1">
      <formula>$AD$15&lt;5000</formula>
    </cfRule>
    <cfRule type="expression" dxfId="13" priority="48" stopIfTrue="1">
      <formula>$AD$15&lt;10000</formula>
    </cfRule>
  </conditionalFormatting>
  <conditionalFormatting sqref="AC50:AF50">
    <cfRule type="expression" priority="45" stopIfTrue="1">
      <formula>$AD$15&lt;10000</formula>
    </cfRule>
    <cfRule type="expression" dxfId="12" priority="46" stopIfTrue="1">
      <formula>$AD$15&lt;30000</formula>
    </cfRule>
  </conditionalFormatting>
  <conditionalFormatting sqref="AC51:AF51">
    <cfRule type="expression" priority="42" stopIfTrue="1">
      <formula>$AD$15&lt;30000</formula>
    </cfRule>
    <cfRule type="expression" dxfId="11" priority="43" stopIfTrue="1">
      <formula>$AD$15&lt;50000</formula>
    </cfRule>
  </conditionalFormatting>
  <conditionalFormatting sqref="AC52:AF52">
    <cfRule type="expression" dxfId="10" priority="44" stopIfTrue="1">
      <formula>$AD$15&gt;=50000</formula>
    </cfRule>
  </conditionalFormatting>
  <conditionalFormatting sqref="AC56:AF56">
    <cfRule type="expression" dxfId="9" priority="41" stopIfTrue="1">
      <formula>$AD$10&lt;7000000000</formula>
    </cfRule>
  </conditionalFormatting>
  <conditionalFormatting sqref="AC57:AF57">
    <cfRule type="expression" priority="39" stopIfTrue="1">
      <formula>$AD$10&lt;7000000000</formula>
    </cfRule>
    <cfRule type="expression" dxfId="8" priority="40" stopIfTrue="1">
      <formula>$AD$10&lt;12000000000</formula>
    </cfRule>
  </conditionalFormatting>
  <conditionalFormatting sqref="AC58:AF58">
    <cfRule type="expression" priority="37" stopIfTrue="1">
      <formula>$AD$10&lt;12000000000</formula>
    </cfRule>
    <cfRule type="expression" dxfId="7" priority="38" stopIfTrue="1">
      <formula>$AD$10&lt;25000000000</formula>
    </cfRule>
  </conditionalFormatting>
  <conditionalFormatting sqref="AC59:AF59">
    <cfRule type="expression" priority="35" stopIfTrue="1">
      <formula>$AD$10&lt;25000000000</formula>
    </cfRule>
    <cfRule type="expression" dxfId="6" priority="36" stopIfTrue="1">
      <formula>$AD$10&lt;50000000000</formula>
    </cfRule>
  </conditionalFormatting>
  <conditionalFormatting sqref="AC60:AF60">
    <cfRule type="expression" dxfId="5" priority="34" stopIfTrue="1">
      <formula>$AD$10&gt;=50000000000</formula>
    </cfRule>
  </conditionalFormatting>
  <printOptions horizontalCentered="1" verticalCentered="1"/>
  <pageMargins left="0.74803149606299213" right="0.35433070866141736" top="0.31496062992125984" bottom="0.27559055118110237" header="0.15748031496062992" footer="0.1574803149606299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0185A-45D6-45D7-9FFC-ED2539DE0463}">
  <dimension ref="A1:O28"/>
  <sheetViews>
    <sheetView view="pageBreakPreview" zoomScale="60" zoomScaleNormal="85" workbookViewId="0">
      <pane ySplit="4" topLeftCell="A5" activePane="bottomLeft" state="frozen"/>
      <selection pane="bottomLeft" activeCell="A12" sqref="A12"/>
    </sheetView>
  </sheetViews>
  <sheetFormatPr defaultColWidth="9" defaultRowHeight="32.1" customHeight="1" x14ac:dyDescent="0.3"/>
  <cols>
    <col min="1" max="1" width="37.625" style="1" customWidth="1"/>
    <col min="2" max="2" width="6.125" style="1" hidden="1" customWidth="1"/>
    <col min="3" max="4" width="6.625" style="1" customWidth="1"/>
    <col min="5" max="12" width="18.625" style="1" customWidth="1"/>
    <col min="13" max="13" width="11.625" style="1" customWidth="1"/>
    <col min="14" max="16384" width="9" style="1"/>
  </cols>
  <sheetData>
    <row r="1" spans="1:15" ht="32.1" customHeight="1" x14ac:dyDescent="0.3">
      <c r="A1" s="266" t="s">
        <v>317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15" ht="32.1" customHeight="1" x14ac:dyDescent="0.3">
      <c r="A2" s="267" t="s">
        <v>0</v>
      </c>
      <c r="B2" s="267"/>
      <c r="C2" s="267"/>
      <c r="D2" s="267"/>
      <c r="E2" s="267"/>
      <c r="F2" s="267"/>
      <c r="G2" s="267"/>
      <c r="H2" s="267"/>
      <c r="I2" s="267"/>
      <c r="J2" s="7"/>
      <c r="K2" s="7"/>
      <c r="L2" s="7"/>
      <c r="M2" s="7"/>
    </row>
    <row r="3" spans="1:15" ht="32.1" customHeight="1" x14ac:dyDescent="0.3">
      <c r="A3" s="264" t="s">
        <v>297</v>
      </c>
      <c r="B3" s="264" t="s">
        <v>2</v>
      </c>
      <c r="C3" s="264" t="s">
        <v>3</v>
      </c>
      <c r="D3" s="264" t="s">
        <v>85</v>
      </c>
      <c r="E3" s="268" t="s">
        <v>4</v>
      </c>
      <c r="F3" s="269"/>
      <c r="G3" s="268" t="s">
        <v>5</v>
      </c>
      <c r="H3" s="269"/>
      <c r="I3" s="268" t="s">
        <v>6</v>
      </c>
      <c r="J3" s="269"/>
      <c r="K3" s="268" t="s">
        <v>7</v>
      </c>
      <c r="L3" s="269"/>
      <c r="M3" s="264" t="s">
        <v>319</v>
      </c>
    </row>
    <row r="4" spans="1:15" ht="32.1" customHeight="1" x14ac:dyDescent="0.3">
      <c r="A4" s="265"/>
      <c r="B4" s="265"/>
      <c r="C4" s="265"/>
      <c r="D4" s="265"/>
      <c r="E4" s="4" t="s">
        <v>86</v>
      </c>
      <c r="F4" s="4" t="s">
        <v>87</v>
      </c>
      <c r="G4" s="4" t="s">
        <v>86</v>
      </c>
      <c r="H4" s="4" t="s">
        <v>87</v>
      </c>
      <c r="I4" s="4" t="s">
        <v>86</v>
      </c>
      <c r="J4" s="4" t="s">
        <v>87</v>
      </c>
      <c r="K4" s="4" t="s">
        <v>86</v>
      </c>
      <c r="L4" s="4" t="s">
        <v>87</v>
      </c>
      <c r="M4" s="265"/>
    </row>
    <row r="5" spans="1:15" ht="32.1" customHeight="1" x14ac:dyDescent="0.3">
      <c r="A5" s="5" t="s">
        <v>320</v>
      </c>
      <c r="B5" s="6"/>
      <c r="C5" s="5" t="s">
        <v>102</v>
      </c>
      <c r="D5" s="6">
        <v>1</v>
      </c>
      <c r="E5" s="8">
        <f>TRUNC(공종별집계표!G27,0)</f>
        <v>0</v>
      </c>
      <c r="F5" s="8">
        <f>D5*E5</f>
        <v>0</v>
      </c>
      <c r="G5" s="8">
        <f>TRUNC(공종별집계표!I27,0)</f>
        <v>0</v>
      </c>
      <c r="H5" s="8">
        <f>D5*G5</f>
        <v>0</v>
      </c>
      <c r="I5" s="8">
        <f>TRUNC(공종별집계표!K27,0)</f>
        <v>0</v>
      </c>
      <c r="J5" s="8">
        <f>D5*I5</f>
        <v>0</v>
      </c>
      <c r="K5" s="8">
        <f>E5+G5+I5</f>
        <v>0</v>
      </c>
      <c r="L5" s="8">
        <f>F5+H5+J5</f>
        <v>0</v>
      </c>
      <c r="M5" s="6"/>
      <c r="N5" s="2" t="s">
        <v>31</v>
      </c>
      <c r="O5" s="1" t="s">
        <v>88</v>
      </c>
    </row>
    <row r="6" spans="1:15" ht="32.1" hidden="1" customHeight="1" x14ac:dyDescent="0.3">
      <c r="A6" s="5"/>
      <c r="B6" s="6"/>
      <c r="C6" s="5"/>
      <c r="D6" s="6"/>
      <c r="E6" s="8"/>
      <c r="F6" s="8"/>
      <c r="G6" s="8"/>
      <c r="H6" s="8"/>
      <c r="I6" s="8"/>
      <c r="J6" s="8"/>
      <c r="K6" s="8"/>
      <c r="L6" s="8"/>
      <c r="M6" s="6"/>
      <c r="N6" s="224"/>
    </row>
    <row r="7" spans="1:15" ht="32.1" customHeight="1" x14ac:dyDescent="0.3">
      <c r="A7" s="5" t="s">
        <v>403</v>
      </c>
      <c r="B7" s="6"/>
      <c r="C7" s="5" t="s">
        <v>102</v>
      </c>
      <c r="D7" s="6">
        <v>1</v>
      </c>
      <c r="E7" s="8">
        <f>TRUNC(VLOOKUP("*폐기물처리비",공종별집계표!$B$5:$K$100,5,FALSE),0)</f>
        <v>0</v>
      </c>
      <c r="F7" s="8">
        <f>D7*E7</f>
        <v>0</v>
      </c>
      <c r="G7" s="8">
        <f>TRUNC(VLOOKUP("*폐기물처리비",공종별집계표!$B$5:$K$100,7,FALSE),0)</f>
        <v>0</v>
      </c>
      <c r="H7" s="8">
        <f>D7*G7</f>
        <v>0</v>
      </c>
      <c r="I7" s="8">
        <f>TRUNC(VLOOKUP("*폐기물처리비",공종별집계표!$B$5:$K$100,9,FALSE),0)</f>
        <v>0</v>
      </c>
      <c r="J7" s="8">
        <f>D7*I7</f>
        <v>0</v>
      </c>
      <c r="K7" s="8">
        <f>E7+G7+I7</f>
        <v>0</v>
      </c>
      <c r="L7" s="8">
        <f>F7+H7+J7</f>
        <v>0</v>
      </c>
      <c r="M7" s="6"/>
      <c r="N7" s="2"/>
      <c r="O7" s="1" t="s">
        <v>396</v>
      </c>
    </row>
    <row r="8" spans="1:15" ht="32.1" customHeight="1" x14ac:dyDescent="0.3">
      <c r="A8" s="5"/>
      <c r="B8" s="6"/>
      <c r="C8" s="6"/>
      <c r="D8" s="6"/>
      <c r="E8" s="8"/>
      <c r="F8" s="8"/>
      <c r="G8" s="8"/>
      <c r="H8" s="8"/>
      <c r="I8" s="8"/>
      <c r="J8" s="8"/>
      <c r="K8" s="8"/>
      <c r="L8" s="8"/>
      <c r="M8" s="6"/>
    </row>
    <row r="9" spans="1:15" ht="32.1" customHeight="1" x14ac:dyDescent="0.3">
      <c r="A9" s="6"/>
      <c r="B9" s="6"/>
      <c r="C9" s="6"/>
      <c r="D9" s="6"/>
      <c r="E9" s="8"/>
      <c r="F9" s="8"/>
      <c r="G9" s="8"/>
      <c r="H9" s="8"/>
      <c r="I9" s="8"/>
      <c r="J9" s="8"/>
      <c r="K9" s="8"/>
      <c r="L9" s="8"/>
      <c r="M9" s="6"/>
    </row>
    <row r="10" spans="1:15" ht="32.1" customHeight="1" x14ac:dyDescent="0.3">
      <c r="A10" s="6"/>
      <c r="B10" s="6"/>
      <c r="C10" s="6"/>
      <c r="D10" s="6"/>
      <c r="E10" s="8"/>
      <c r="F10" s="8"/>
      <c r="G10" s="8"/>
      <c r="H10" s="8"/>
      <c r="I10" s="8"/>
      <c r="J10" s="8"/>
      <c r="K10" s="8"/>
      <c r="L10" s="8"/>
      <c r="M10" s="6"/>
    </row>
    <row r="11" spans="1:15" ht="32.1" customHeight="1" x14ac:dyDescent="0.3">
      <c r="A11" s="6"/>
      <c r="B11" s="6"/>
      <c r="C11" s="6"/>
      <c r="D11" s="6"/>
      <c r="E11" s="8"/>
      <c r="F11" s="8"/>
      <c r="G11" s="8"/>
      <c r="H11" s="8"/>
      <c r="I11" s="8"/>
      <c r="J11" s="8"/>
      <c r="K11" s="8"/>
      <c r="L11" s="8"/>
      <c r="M11" s="6"/>
    </row>
    <row r="12" spans="1:15" ht="32.1" customHeight="1" x14ac:dyDescent="0.3">
      <c r="A12" s="6"/>
      <c r="B12" s="6"/>
      <c r="C12" s="6"/>
      <c r="D12" s="6"/>
      <c r="E12" s="8"/>
      <c r="F12" s="8"/>
      <c r="G12" s="8"/>
      <c r="H12" s="8"/>
      <c r="I12" s="8"/>
      <c r="J12" s="8"/>
      <c r="K12" s="8"/>
      <c r="L12" s="8"/>
      <c r="M12" s="6"/>
    </row>
    <row r="13" spans="1:15" ht="32.1" customHeight="1" x14ac:dyDescent="0.3">
      <c r="A13" s="6"/>
      <c r="B13" s="6"/>
      <c r="C13" s="6"/>
      <c r="D13" s="6"/>
      <c r="E13" s="8"/>
      <c r="F13" s="8"/>
      <c r="G13" s="8"/>
      <c r="H13" s="8"/>
      <c r="I13" s="8"/>
      <c r="J13" s="8"/>
      <c r="K13" s="8"/>
      <c r="L13" s="8"/>
      <c r="M13" s="6"/>
    </row>
    <row r="14" spans="1:15" ht="32.1" customHeight="1" x14ac:dyDescent="0.3">
      <c r="A14" s="6"/>
      <c r="B14" s="6"/>
      <c r="C14" s="6"/>
      <c r="D14" s="6"/>
      <c r="E14" s="8"/>
      <c r="F14" s="8"/>
      <c r="G14" s="8"/>
      <c r="H14" s="8"/>
      <c r="I14" s="8"/>
      <c r="J14" s="8"/>
      <c r="K14" s="8"/>
      <c r="L14" s="8"/>
      <c r="M14" s="6"/>
    </row>
    <row r="15" spans="1:15" ht="32.1" customHeight="1" x14ac:dyDescent="0.3">
      <c r="A15" s="6"/>
      <c r="B15" s="6"/>
      <c r="C15" s="6"/>
      <c r="D15" s="6"/>
      <c r="E15" s="8"/>
      <c r="F15" s="8"/>
      <c r="G15" s="8"/>
      <c r="H15" s="8"/>
      <c r="I15" s="8"/>
      <c r="J15" s="8"/>
      <c r="K15" s="8"/>
      <c r="L15" s="8"/>
      <c r="M15" s="6"/>
    </row>
    <row r="16" spans="1:15" ht="32.1" customHeight="1" x14ac:dyDescent="0.3">
      <c r="A16" s="6"/>
      <c r="B16" s="6"/>
      <c r="C16" s="6"/>
      <c r="D16" s="6"/>
      <c r="E16" s="8"/>
      <c r="F16" s="8"/>
      <c r="G16" s="8"/>
      <c r="H16" s="8"/>
      <c r="I16" s="8"/>
      <c r="J16" s="8"/>
      <c r="K16" s="8"/>
      <c r="L16" s="8"/>
      <c r="M16" s="6"/>
    </row>
    <row r="17" spans="1:13" ht="32.1" customHeight="1" x14ac:dyDescent="0.3">
      <c r="A17" s="6"/>
      <c r="B17" s="6"/>
      <c r="C17" s="6"/>
      <c r="D17" s="6"/>
      <c r="E17" s="8"/>
      <c r="F17" s="8"/>
      <c r="G17" s="8"/>
      <c r="H17" s="8"/>
      <c r="I17" s="8"/>
      <c r="J17" s="8"/>
      <c r="K17" s="8"/>
      <c r="L17" s="8"/>
      <c r="M17" s="6"/>
    </row>
    <row r="18" spans="1:13" ht="32.1" customHeight="1" x14ac:dyDescent="0.3">
      <c r="A18" s="6"/>
      <c r="B18" s="6"/>
      <c r="C18" s="6"/>
      <c r="D18" s="6"/>
      <c r="E18" s="8"/>
      <c r="F18" s="8"/>
      <c r="G18" s="8"/>
      <c r="H18" s="8"/>
      <c r="I18" s="8"/>
      <c r="J18" s="8"/>
      <c r="K18" s="8"/>
      <c r="L18" s="8"/>
      <c r="M18" s="6"/>
    </row>
    <row r="19" spans="1:13" ht="32.1" customHeight="1" x14ac:dyDescent="0.3">
      <c r="A19" s="6"/>
      <c r="B19" s="6"/>
      <c r="C19" s="6"/>
      <c r="D19" s="6"/>
      <c r="E19" s="8"/>
      <c r="F19" s="8"/>
      <c r="G19" s="8"/>
      <c r="H19" s="8"/>
      <c r="I19" s="8"/>
      <c r="J19" s="8"/>
      <c r="K19" s="8"/>
      <c r="L19" s="8"/>
      <c r="M19" s="6"/>
    </row>
    <row r="20" spans="1:13" ht="32.1" customHeight="1" x14ac:dyDescent="0.3">
      <c r="A20" s="6"/>
      <c r="B20" s="6"/>
      <c r="C20" s="6"/>
      <c r="D20" s="6"/>
      <c r="E20" s="8"/>
      <c r="F20" s="8"/>
      <c r="G20" s="8"/>
      <c r="H20" s="8"/>
      <c r="I20" s="8"/>
      <c r="J20" s="8"/>
      <c r="K20" s="8"/>
      <c r="L20" s="8"/>
      <c r="M20" s="6"/>
    </row>
    <row r="21" spans="1:13" ht="32.1" customHeight="1" x14ac:dyDescent="0.3">
      <c r="A21" s="6"/>
      <c r="B21" s="6"/>
      <c r="C21" s="6"/>
      <c r="D21" s="6"/>
      <c r="E21" s="8"/>
      <c r="F21" s="8"/>
      <c r="G21" s="8"/>
      <c r="H21" s="8"/>
      <c r="I21" s="8"/>
      <c r="J21" s="8"/>
      <c r="K21" s="8"/>
      <c r="L21" s="8"/>
      <c r="M21" s="6"/>
    </row>
    <row r="22" spans="1:13" ht="32.1" customHeight="1" x14ac:dyDescent="0.3">
      <c r="A22" s="6"/>
      <c r="B22" s="6"/>
      <c r="C22" s="6"/>
      <c r="D22" s="6"/>
      <c r="E22" s="8"/>
      <c r="F22" s="8"/>
      <c r="G22" s="8"/>
      <c r="H22" s="8"/>
      <c r="I22" s="8"/>
      <c r="J22" s="8"/>
      <c r="K22" s="8"/>
      <c r="L22" s="8"/>
      <c r="M22" s="6"/>
    </row>
    <row r="23" spans="1:13" ht="32.1" customHeight="1" x14ac:dyDescent="0.3">
      <c r="A23" s="6"/>
      <c r="B23" s="6"/>
      <c r="C23" s="6"/>
      <c r="D23" s="6"/>
      <c r="E23" s="8"/>
      <c r="F23" s="8"/>
      <c r="G23" s="8"/>
      <c r="H23" s="8"/>
      <c r="I23" s="8"/>
      <c r="J23" s="8"/>
      <c r="K23" s="8"/>
      <c r="L23" s="8"/>
      <c r="M23" s="6"/>
    </row>
    <row r="24" spans="1:13" ht="32.1" customHeight="1" x14ac:dyDescent="0.3">
      <c r="A24" s="6"/>
      <c r="B24" s="6"/>
      <c r="C24" s="6"/>
      <c r="D24" s="6"/>
      <c r="E24" s="8"/>
      <c r="F24" s="8"/>
      <c r="G24" s="8"/>
      <c r="H24" s="8"/>
      <c r="I24" s="8"/>
      <c r="J24" s="8"/>
      <c r="K24" s="8"/>
      <c r="L24" s="8"/>
      <c r="M24" s="6"/>
    </row>
    <row r="25" spans="1:13" ht="32.1" customHeight="1" x14ac:dyDescent="0.3">
      <c r="A25" s="6"/>
      <c r="B25" s="6"/>
      <c r="C25" s="6"/>
      <c r="D25" s="6"/>
      <c r="E25" s="8"/>
      <c r="F25" s="8"/>
      <c r="G25" s="8"/>
      <c r="H25" s="8"/>
      <c r="I25" s="8"/>
      <c r="J25" s="8"/>
      <c r="K25" s="8"/>
      <c r="L25" s="8"/>
      <c r="M25" s="6"/>
    </row>
    <row r="26" spans="1:13" ht="32.1" customHeight="1" x14ac:dyDescent="0.3">
      <c r="A26" s="6"/>
      <c r="B26" s="6"/>
      <c r="C26" s="6"/>
      <c r="D26" s="6"/>
      <c r="E26" s="8"/>
      <c r="F26" s="8"/>
      <c r="G26" s="8"/>
      <c r="H26" s="8"/>
      <c r="I26" s="8"/>
      <c r="J26" s="8"/>
      <c r="K26" s="8"/>
      <c r="L26" s="8"/>
      <c r="M26" s="6"/>
    </row>
    <row r="27" spans="1:13" ht="32.1" customHeight="1" x14ac:dyDescent="0.3">
      <c r="A27" s="6"/>
      <c r="B27" s="6"/>
      <c r="C27" s="6"/>
      <c r="D27" s="6"/>
      <c r="E27" s="8"/>
      <c r="F27" s="8"/>
      <c r="G27" s="8"/>
      <c r="H27" s="8"/>
      <c r="I27" s="8"/>
      <c r="J27" s="8"/>
      <c r="K27" s="8"/>
      <c r="L27" s="8"/>
      <c r="M27" s="6"/>
    </row>
    <row r="28" spans="1:13" ht="32.1" customHeight="1" x14ac:dyDescent="0.3">
      <c r="A28" s="14" t="s">
        <v>258</v>
      </c>
      <c r="B28" s="6"/>
      <c r="C28" s="6"/>
      <c r="D28" s="6"/>
      <c r="E28" s="8"/>
      <c r="F28" s="8">
        <f>SUMIF(O5:O27,"=S",F5:F27)</f>
        <v>0</v>
      </c>
      <c r="G28" s="8"/>
      <c r="H28" s="8">
        <f>SUMIF(O5:O27,"=S",H5:H27)</f>
        <v>0</v>
      </c>
      <c r="I28" s="8"/>
      <c r="J28" s="8">
        <f>SUMIF(O5:O27,"=S",J5:J27)</f>
        <v>0</v>
      </c>
      <c r="K28" s="8"/>
      <c r="L28" s="8">
        <f>SUMIF(O5:O27,"=S",L5:L27)</f>
        <v>0</v>
      </c>
      <c r="M28" s="6"/>
    </row>
  </sheetData>
  <mergeCells count="11">
    <mergeCell ref="M3:M4"/>
    <mergeCell ref="A1:M1"/>
    <mergeCell ref="A2:I2"/>
    <mergeCell ref="A3:A4"/>
    <mergeCell ref="B3:B4"/>
    <mergeCell ref="C3:C4"/>
    <mergeCell ref="D3:D4"/>
    <mergeCell ref="E3:F3"/>
    <mergeCell ref="G3:H3"/>
    <mergeCell ref="I3:J3"/>
    <mergeCell ref="K3:L3"/>
  </mergeCells>
  <phoneticPr fontId="4" type="noConversion"/>
  <conditionalFormatting sqref="A5:M28">
    <cfRule type="expression" dxfId="4" priority="1" stopIfTrue="1">
      <formula>$O5="g"</formula>
    </cfRule>
    <cfRule type="expression" dxfId="3" priority="2" stopIfTrue="1">
      <formula>$O5="p"</formula>
    </cfRule>
    <cfRule type="expression" dxfId="2" priority="3" stopIfTrue="1">
      <formula>$O5="z"</formula>
    </cfRule>
    <cfRule type="expression" dxfId="1" priority="4" stopIfTrue="1">
      <formula>$O5="s"</formula>
    </cfRule>
  </conditionalFormatting>
  <pageMargins left="0.7" right="0" top="0.59055118110236215" bottom="0.39370078740157477" header="0" footer="0"/>
  <pageSetup paperSize="9" scale="58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56607-ADBD-405C-98E6-4F8616197FC1}">
  <dimension ref="A1:P700"/>
  <sheetViews>
    <sheetView topLeftCell="B1" zoomScale="85" zoomScaleNormal="85" workbookViewId="0">
      <pane ySplit="4" topLeftCell="A26" activePane="bottomLeft" state="frozen"/>
      <selection activeCell="B1" sqref="B1"/>
      <selection pane="bottomLeft" activeCell="M15" sqref="M15"/>
    </sheetView>
  </sheetViews>
  <sheetFormatPr defaultColWidth="9" defaultRowHeight="32.1" customHeight="1" x14ac:dyDescent="0.3"/>
  <cols>
    <col min="1" max="1" width="0" style="1" hidden="1" customWidth="1"/>
    <col min="2" max="2" width="37.625" style="1" customWidth="1"/>
    <col min="3" max="3" width="6.125" style="1" hidden="1" customWidth="1"/>
    <col min="4" max="5" width="6.625" style="1" customWidth="1"/>
    <col min="6" max="13" width="18.625" style="1" customWidth="1"/>
    <col min="14" max="14" width="11.625" style="1" customWidth="1"/>
    <col min="15" max="15" width="9" style="1"/>
    <col min="16" max="16" width="2.625" style="1" bestFit="1" customWidth="1"/>
    <col min="17" max="16384" width="9" style="1"/>
  </cols>
  <sheetData>
    <row r="1" spans="2:16" ht="32.1" customHeight="1" x14ac:dyDescent="0.3">
      <c r="B1" s="266" t="s">
        <v>296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</row>
    <row r="2" spans="2:16" ht="32.1" customHeight="1" x14ac:dyDescent="0.3">
      <c r="B2" s="267" t="s">
        <v>0</v>
      </c>
      <c r="C2" s="267"/>
      <c r="D2" s="267"/>
      <c r="E2" s="267"/>
      <c r="F2" s="267"/>
      <c r="G2" s="267"/>
      <c r="H2" s="267"/>
      <c r="I2" s="267"/>
      <c r="J2" s="267"/>
      <c r="K2" s="7"/>
      <c r="L2" s="7"/>
      <c r="M2" s="7"/>
      <c r="N2" s="7"/>
    </row>
    <row r="3" spans="2:16" ht="32.1" customHeight="1" x14ac:dyDescent="0.3">
      <c r="B3" s="264" t="s">
        <v>297</v>
      </c>
      <c r="C3" s="264" t="s">
        <v>2</v>
      </c>
      <c r="D3" s="264" t="s">
        <v>3</v>
      </c>
      <c r="E3" s="264" t="s">
        <v>85</v>
      </c>
      <c r="F3" s="268" t="s">
        <v>4</v>
      </c>
      <c r="G3" s="269"/>
      <c r="H3" s="268" t="s">
        <v>5</v>
      </c>
      <c r="I3" s="269"/>
      <c r="J3" s="268" t="s">
        <v>6</v>
      </c>
      <c r="K3" s="269"/>
      <c r="L3" s="268" t="s">
        <v>7</v>
      </c>
      <c r="M3" s="269"/>
      <c r="N3" s="264" t="s">
        <v>319</v>
      </c>
    </row>
    <row r="4" spans="2:16" ht="32.1" customHeight="1" x14ac:dyDescent="0.3">
      <c r="B4" s="265"/>
      <c r="C4" s="265"/>
      <c r="D4" s="265"/>
      <c r="E4" s="265"/>
      <c r="F4" s="4" t="s">
        <v>86</v>
      </c>
      <c r="G4" s="4" t="s">
        <v>87</v>
      </c>
      <c r="H4" s="4" t="s">
        <v>86</v>
      </c>
      <c r="I4" s="4" t="s">
        <v>87</v>
      </c>
      <c r="J4" s="4" t="s">
        <v>86</v>
      </c>
      <c r="K4" s="4" t="s">
        <v>87</v>
      </c>
      <c r="L4" s="4" t="s">
        <v>86</v>
      </c>
      <c r="M4" s="4" t="s">
        <v>87</v>
      </c>
      <c r="N4" s="265"/>
    </row>
    <row r="5" spans="2:16" ht="32.1" customHeight="1" x14ac:dyDescent="0.3">
      <c r="B5" s="16" t="s">
        <v>298</v>
      </c>
      <c r="C5" s="17"/>
      <c r="D5" s="17"/>
      <c r="E5" s="17"/>
      <c r="F5" s="18"/>
      <c r="G5" s="18"/>
      <c r="H5" s="18"/>
      <c r="I5" s="18"/>
      <c r="J5" s="18"/>
      <c r="K5" s="18"/>
      <c r="L5" s="18"/>
      <c r="M5" s="18"/>
      <c r="N5" s="17"/>
    </row>
    <row r="6" spans="2:16" ht="32.1" customHeight="1" x14ac:dyDescent="0.3">
      <c r="B6" s="5" t="s">
        <v>299</v>
      </c>
      <c r="C6" s="6"/>
      <c r="D6" s="5" t="s">
        <v>102</v>
      </c>
      <c r="E6" s="6">
        <v>1</v>
      </c>
      <c r="F6" s="8">
        <f>F7</f>
        <v>0</v>
      </c>
      <c r="G6" s="8">
        <f t="shared" ref="G6:G22" si="0">E6*F6</f>
        <v>0</v>
      </c>
      <c r="H6" s="8">
        <f>H7</f>
        <v>0</v>
      </c>
      <c r="I6" s="8">
        <f t="shared" ref="I6:I22" si="1">E6*H6</f>
        <v>0</v>
      </c>
      <c r="J6" s="8">
        <f>J7</f>
        <v>0</v>
      </c>
      <c r="K6" s="8">
        <f t="shared" ref="K6:K22" si="2">E6*J6</f>
        <v>0</v>
      </c>
      <c r="L6" s="8">
        <f t="shared" ref="L6:L22" si="3">F6+H6+J6</f>
        <v>0</v>
      </c>
      <c r="M6" s="8">
        <f t="shared" ref="M6:M22" si="4">G6+I6+K6</f>
        <v>0</v>
      </c>
      <c r="N6" s="218"/>
      <c r="O6" s="2" t="s">
        <v>300</v>
      </c>
      <c r="P6" s="1" t="s">
        <v>88</v>
      </c>
    </row>
    <row r="7" spans="2:16" ht="32.1" customHeight="1" x14ac:dyDescent="0.3">
      <c r="B7" s="5" t="s">
        <v>301</v>
      </c>
      <c r="C7" s="6"/>
      <c r="D7" s="5" t="s">
        <v>102</v>
      </c>
      <c r="E7" s="6">
        <v>1</v>
      </c>
      <c r="F7" s="8">
        <f>TRUNC('건축공사 내역'!H27,0)</f>
        <v>0</v>
      </c>
      <c r="G7" s="8">
        <f t="shared" si="0"/>
        <v>0</v>
      </c>
      <c r="H7" s="8">
        <f>TRUNC('건축공사 내역'!J27,0)</f>
        <v>0</v>
      </c>
      <c r="I7" s="8">
        <f t="shared" si="1"/>
        <v>0</v>
      </c>
      <c r="J7" s="8">
        <f>TRUNC('건축공사 내역'!L27,0)</f>
        <v>0</v>
      </c>
      <c r="K7" s="8">
        <f t="shared" si="2"/>
        <v>0</v>
      </c>
      <c r="L7" s="8">
        <f t="shared" si="3"/>
        <v>0</v>
      </c>
      <c r="M7" s="8">
        <f t="shared" si="4"/>
        <v>0</v>
      </c>
      <c r="N7" s="218"/>
      <c r="O7" s="2" t="s">
        <v>257</v>
      </c>
    </row>
    <row r="8" spans="2:16" ht="32.1" customHeight="1" x14ac:dyDescent="0.3">
      <c r="B8" s="5" t="s">
        <v>302</v>
      </c>
      <c r="C8" s="6"/>
      <c r="D8" s="5" t="s">
        <v>102</v>
      </c>
      <c r="E8" s="6">
        <v>1</v>
      </c>
      <c r="F8" s="8">
        <f>TRUNC('건축공사 내역'!H50,0)</f>
        <v>0</v>
      </c>
      <c r="G8" s="8">
        <f t="shared" si="0"/>
        <v>0</v>
      </c>
      <c r="H8" s="8">
        <f>TRUNC('건축공사 내역'!J50,0)</f>
        <v>0</v>
      </c>
      <c r="I8" s="8">
        <f t="shared" si="1"/>
        <v>0</v>
      </c>
      <c r="J8" s="8">
        <f>TRUNC('건축공사 내역'!L50,0)</f>
        <v>0</v>
      </c>
      <c r="K8" s="8">
        <f t="shared" si="2"/>
        <v>0</v>
      </c>
      <c r="L8" s="8">
        <f t="shared" si="3"/>
        <v>0</v>
      </c>
      <c r="M8" s="8">
        <f t="shared" si="4"/>
        <v>0</v>
      </c>
      <c r="N8" s="218"/>
      <c r="O8" s="2" t="s">
        <v>261</v>
      </c>
    </row>
    <row r="9" spans="2:16" ht="32.1" customHeight="1" x14ac:dyDescent="0.3">
      <c r="B9" s="5" t="s">
        <v>303</v>
      </c>
      <c r="C9" s="6"/>
      <c r="D9" s="5" t="s">
        <v>102</v>
      </c>
      <c r="E9" s="6">
        <v>1</v>
      </c>
      <c r="F9" s="8">
        <f>F10+F11+F12+F13+F14+F15+F16+F17+F18+F19+F20+F21+F22</f>
        <v>0</v>
      </c>
      <c r="G9" s="8">
        <f t="shared" si="0"/>
        <v>0</v>
      </c>
      <c r="H9" s="8">
        <f>H10+H11+H12+H13+H14+H15+H16+H17+H18+H19+H20+H21+H22</f>
        <v>0</v>
      </c>
      <c r="I9" s="8">
        <f t="shared" si="1"/>
        <v>0</v>
      </c>
      <c r="J9" s="8">
        <f>J10+J11+J12+J13+J14+J15+J16+J17+J18+J19+J20+J21+J22</f>
        <v>0</v>
      </c>
      <c r="K9" s="8">
        <f t="shared" si="2"/>
        <v>0</v>
      </c>
      <c r="L9" s="8">
        <f t="shared" si="3"/>
        <v>0</v>
      </c>
      <c r="M9" s="8">
        <f t="shared" si="4"/>
        <v>0</v>
      </c>
      <c r="N9" s="218"/>
      <c r="O9" s="2" t="s">
        <v>304</v>
      </c>
      <c r="P9" s="1" t="s">
        <v>88</v>
      </c>
    </row>
    <row r="10" spans="2:16" ht="32.1" customHeight="1" x14ac:dyDescent="0.3">
      <c r="B10" s="5" t="s">
        <v>305</v>
      </c>
      <c r="C10" s="6"/>
      <c r="D10" s="5" t="s">
        <v>102</v>
      </c>
      <c r="E10" s="6">
        <v>1</v>
      </c>
      <c r="F10" s="8">
        <f>TRUNC('건축공사 내역'!H73,0)</f>
        <v>0</v>
      </c>
      <c r="G10" s="8">
        <f t="shared" si="0"/>
        <v>0</v>
      </c>
      <c r="H10" s="8">
        <f>TRUNC('건축공사 내역'!J73,0)</f>
        <v>0</v>
      </c>
      <c r="I10" s="8">
        <f t="shared" si="1"/>
        <v>0</v>
      </c>
      <c r="J10" s="8">
        <f>TRUNC('건축공사 내역'!L73,0)</f>
        <v>0</v>
      </c>
      <c r="K10" s="8">
        <f t="shared" si="2"/>
        <v>0</v>
      </c>
      <c r="L10" s="8">
        <f t="shared" si="3"/>
        <v>0</v>
      </c>
      <c r="M10" s="8">
        <f t="shared" si="4"/>
        <v>0</v>
      </c>
      <c r="N10" s="218"/>
      <c r="O10" s="2" t="s">
        <v>264</v>
      </c>
    </row>
    <row r="11" spans="2:16" ht="32.1" customHeight="1" x14ac:dyDescent="0.3">
      <c r="B11" s="5" t="s">
        <v>306</v>
      </c>
      <c r="C11" s="6"/>
      <c r="D11" s="5" t="s">
        <v>102</v>
      </c>
      <c r="E11" s="6">
        <v>1</v>
      </c>
      <c r="F11" s="8">
        <f>TRUNC('건축공사 내역'!H96,0)</f>
        <v>0</v>
      </c>
      <c r="G11" s="8">
        <f t="shared" si="0"/>
        <v>0</v>
      </c>
      <c r="H11" s="8">
        <f>TRUNC('건축공사 내역'!J96,0)</f>
        <v>0</v>
      </c>
      <c r="I11" s="8">
        <f t="shared" si="1"/>
        <v>0</v>
      </c>
      <c r="J11" s="8">
        <f>TRUNC('건축공사 내역'!L96,0)</f>
        <v>0</v>
      </c>
      <c r="K11" s="8">
        <f t="shared" si="2"/>
        <v>0</v>
      </c>
      <c r="L11" s="8">
        <f t="shared" si="3"/>
        <v>0</v>
      </c>
      <c r="M11" s="8">
        <f t="shared" si="4"/>
        <v>0</v>
      </c>
      <c r="N11" s="218"/>
      <c r="O11" s="2" t="s">
        <v>267</v>
      </c>
    </row>
    <row r="12" spans="2:16" ht="32.1" customHeight="1" x14ac:dyDescent="0.3">
      <c r="B12" s="5" t="s">
        <v>307</v>
      </c>
      <c r="C12" s="6"/>
      <c r="D12" s="5" t="s">
        <v>102</v>
      </c>
      <c r="E12" s="6">
        <v>1</v>
      </c>
      <c r="F12" s="8">
        <f>TRUNC('건축공사 내역'!H119,0)</f>
        <v>0</v>
      </c>
      <c r="G12" s="8">
        <f t="shared" si="0"/>
        <v>0</v>
      </c>
      <c r="H12" s="8">
        <f>TRUNC('건축공사 내역'!J119,0)</f>
        <v>0</v>
      </c>
      <c r="I12" s="8">
        <f t="shared" si="1"/>
        <v>0</v>
      </c>
      <c r="J12" s="8">
        <f>TRUNC('건축공사 내역'!L119,0)</f>
        <v>0</v>
      </c>
      <c r="K12" s="8">
        <f t="shared" si="2"/>
        <v>0</v>
      </c>
      <c r="L12" s="8">
        <f t="shared" si="3"/>
        <v>0</v>
      </c>
      <c r="M12" s="8">
        <f t="shared" si="4"/>
        <v>0</v>
      </c>
      <c r="N12" s="218"/>
      <c r="O12" s="2" t="s">
        <v>270</v>
      </c>
    </row>
    <row r="13" spans="2:16" ht="32.1" customHeight="1" x14ac:dyDescent="0.3">
      <c r="B13" s="5" t="s">
        <v>308</v>
      </c>
      <c r="C13" s="6"/>
      <c r="D13" s="5" t="s">
        <v>102</v>
      </c>
      <c r="E13" s="6">
        <v>1</v>
      </c>
      <c r="F13" s="8">
        <f>TRUNC('건축공사 내역'!H142,0)</f>
        <v>0</v>
      </c>
      <c r="G13" s="8">
        <f t="shared" si="0"/>
        <v>0</v>
      </c>
      <c r="H13" s="8">
        <f>TRUNC('건축공사 내역'!J142,0)</f>
        <v>0</v>
      </c>
      <c r="I13" s="8">
        <f t="shared" si="1"/>
        <v>0</v>
      </c>
      <c r="J13" s="8">
        <f>TRUNC('건축공사 내역'!L142,0)</f>
        <v>0</v>
      </c>
      <c r="K13" s="8">
        <f t="shared" si="2"/>
        <v>0</v>
      </c>
      <c r="L13" s="8">
        <f t="shared" si="3"/>
        <v>0</v>
      </c>
      <c r="M13" s="8">
        <f t="shared" si="4"/>
        <v>0</v>
      </c>
      <c r="N13" s="218"/>
      <c r="O13" s="2" t="s">
        <v>272</v>
      </c>
    </row>
    <row r="14" spans="2:16" ht="32.1" customHeight="1" x14ac:dyDescent="0.3">
      <c r="B14" s="5" t="s">
        <v>309</v>
      </c>
      <c r="C14" s="6"/>
      <c r="D14" s="5" t="s">
        <v>102</v>
      </c>
      <c r="E14" s="6">
        <v>1</v>
      </c>
      <c r="F14" s="8">
        <f>TRUNC('건축공사 내역'!H169,0)</f>
        <v>0</v>
      </c>
      <c r="G14" s="8">
        <f t="shared" si="0"/>
        <v>0</v>
      </c>
      <c r="H14" s="8">
        <f>TRUNC('건축공사 내역'!J169,0)</f>
        <v>0</v>
      </c>
      <c r="I14" s="8">
        <f t="shared" si="1"/>
        <v>0</v>
      </c>
      <c r="J14" s="8">
        <f>TRUNC('건축공사 내역'!L169,0)</f>
        <v>0</v>
      </c>
      <c r="K14" s="8">
        <f t="shared" si="2"/>
        <v>0</v>
      </c>
      <c r="L14" s="8">
        <f t="shared" si="3"/>
        <v>0</v>
      </c>
      <c r="M14" s="8">
        <f t="shared" si="4"/>
        <v>0</v>
      </c>
      <c r="N14" s="218"/>
      <c r="O14" s="2" t="s">
        <v>275</v>
      </c>
    </row>
    <row r="15" spans="2:16" ht="32.1" customHeight="1" x14ac:dyDescent="0.3">
      <c r="B15" s="5" t="s">
        <v>310</v>
      </c>
      <c r="C15" s="6"/>
      <c r="D15" s="5" t="s">
        <v>102</v>
      </c>
      <c r="E15" s="6">
        <v>1</v>
      </c>
      <c r="F15" s="8">
        <f>TRUNC('건축공사 내역'!H192,0)</f>
        <v>0</v>
      </c>
      <c r="G15" s="8">
        <f t="shared" si="0"/>
        <v>0</v>
      </c>
      <c r="H15" s="8">
        <f>TRUNC('건축공사 내역'!J192,0)</f>
        <v>0</v>
      </c>
      <c r="I15" s="8">
        <f t="shared" si="1"/>
        <v>0</v>
      </c>
      <c r="J15" s="8">
        <f>TRUNC('건축공사 내역'!L192,0)</f>
        <v>0</v>
      </c>
      <c r="K15" s="8">
        <f t="shared" si="2"/>
        <v>0</v>
      </c>
      <c r="L15" s="8">
        <f t="shared" si="3"/>
        <v>0</v>
      </c>
      <c r="M15" s="8">
        <f t="shared" si="4"/>
        <v>0</v>
      </c>
      <c r="N15" s="218"/>
      <c r="O15" s="2" t="s">
        <v>278</v>
      </c>
    </row>
    <row r="16" spans="2:16" ht="32.1" customHeight="1" x14ac:dyDescent="0.3">
      <c r="B16" s="5" t="s">
        <v>311</v>
      </c>
      <c r="C16" s="6"/>
      <c r="D16" s="5" t="s">
        <v>102</v>
      </c>
      <c r="E16" s="6">
        <v>1</v>
      </c>
      <c r="F16" s="8">
        <f>TRUNC('건축공사 내역'!H215,0)</f>
        <v>0</v>
      </c>
      <c r="G16" s="8">
        <f t="shared" si="0"/>
        <v>0</v>
      </c>
      <c r="H16" s="8">
        <f>TRUNC('건축공사 내역'!J215,0)</f>
        <v>0</v>
      </c>
      <c r="I16" s="8">
        <f t="shared" si="1"/>
        <v>0</v>
      </c>
      <c r="J16" s="8">
        <f>TRUNC('건축공사 내역'!L215,0)</f>
        <v>0</v>
      </c>
      <c r="K16" s="8">
        <f t="shared" si="2"/>
        <v>0</v>
      </c>
      <c r="L16" s="8">
        <f t="shared" si="3"/>
        <v>0</v>
      </c>
      <c r="M16" s="8">
        <f t="shared" si="4"/>
        <v>0</v>
      </c>
      <c r="N16" s="218"/>
      <c r="O16" s="2" t="s">
        <v>281</v>
      </c>
    </row>
    <row r="17" spans="1:15" ht="32.1" customHeight="1" x14ac:dyDescent="0.3">
      <c r="B17" s="5" t="s">
        <v>312</v>
      </c>
      <c r="C17" s="6"/>
      <c r="D17" s="5" t="s">
        <v>102</v>
      </c>
      <c r="E17" s="6">
        <v>1</v>
      </c>
      <c r="F17" s="8">
        <f>TRUNC('건축공사 내역'!H238,0)</f>
        <v>0</v>
      </c>
      <c r="G17" s="8">
        <f t="shared" si="0"/>
        <v>0</v>
      </c>
      <c r="H17" s="8">
        <f>TRUNC('건축공사 내역'!J238,0)</f>
        <v>0</v>
      </c>
      <c r="I17" s="8">
        <f t="shared" si="1"/>
        <v>0</v>
      </c>
      <c r="J17" s="8">
        <f>TRUNC('건축공사 내역'!L238,0)</f>
        <v>0</v>
      </c>
      <c r="K17" s="8">
        <f t="shared" si="2"/>
        <v>0</v>
      </c>
      <c r="L17" s="8">
        <f t="shared" si="3"/>
        <v>0</v>
      </c>
      <c r="M17" s="8">
        <f t="shared" si="4"/>
        <v>0</v>
      </c>
      <c r="N17" s="218"/>
      <c r="O17" s="2" t="s">
        <v>284</v>
      </c>
    </row>
    <row r="18" spans="1:15" ht="32.1" customHeight="1" x14ac:dyDescent="0.3">
      <c r="B18" s="5" t="s">
        <v>313</v>
      </c>
      <c r="C18" s="6"/>
      <c r="D18" s="5" t="s">
        <v>102</v>
      </c>
      <c r="E18" s="6">
        <v>1</v>
      </c>
      <c r="F18" s="8">
        <f>TRUNC('건축공사 내역'!H261,0)</f>
        <v>0</v>
      </c>
      <c r="G18" s="8">
        <f t="shared" si="0"/>
        <v>0</v>
      </c>
      <c r="H18" s="8">
        <f>TRUNC('건축공사 내역'!J261,0)</f>
        <v>0</v>
      </c>
      <c r="I18" s="8">
        <f t="shared" si="1"/>
        <v>0</v>
      </c>
      <c r="J18" s="8">
        <f>TRUNC('건축공사 내역'!L261,0)</f>
        <v>0</v>
      </c>
      <c r="K18" s="8">
        <f t="shared" si="2"/>
        <v>0</v>
      </c>
      <c r="L18" s="8">
        <f t="shared" si="3"/>
        <v>0</v>
      </c>
      <c r="M18" s="8">
        <f t="shared" si="4"/>
        <v>0</v>
      </c>
      <c r="N18" s="218"/>
      <c r="O18" s="2" t="s">
        <v>287</v>
      </c>
    </row>
    <row r="19" spans="1:15" ht="32.1" customHeight="1" x14ac:dyDescent="0.3">
      <c r="B19" s="5" t="s">
        <v>314</v>
      </c>
      <c r="C19" s="6"/>
      <c r="D19" s="5" t="s">
        <v>102</v>
      </c>
      <c r="E19" s="6">
        <v>1</v>
      </c>
      <c r="F19" s="8">
        <f>TRUNC('건축공사 내역'!H284,0)</f>
        <v>0</v>
      </c>
      <c r="G19" s="8">
        <f t="shared" si="0"/>
        <v>0</v>
      </c>
      <c r="H19" s="8">
        <f>TRUNC('건축공사 내역'!J284,0)</f>
        <v>0</v>
      </c>
      <c r="I19" s="8">
        <f t="shared" si="1"/>
        <v>0</v>
      </c>
      <c r="J19" s="8">
        <f>TRUNC('건축공사 내역'!L284,0)</f>
        <v>0</v>
      </c>
      <c r="K19" s="8">
        <f t="shared" si="2"/>
        <v>0</v>
      </c>
      <c r="L19" s="8">
        <f t="shared" si="3"/>
        <v>0</v>
      </c>
      <c r="M19" s="8">
        <f t="shared" si="4"/>
        <v>0</v>
      </c>
      <c r="N19" s="218"/>
      <c r="O19" s="2" t="s">
        <v>290</v>
      </c>
    </row>
    <row r="20" spans="1:15" ht="32.1" customHeight="1" x14ac:dyDescent="0.3">
      <c r="B20" s="5" t="s">
        <v>315</v>
      </c>
      <c r="C20" s="6"/>
      <c r="D20" s="5" t="s">
        <v>102</v>
      </c>
      <c r="E20" s="6">
        <v>1</v>
      </c>
      <c r="F20" s="8">
        <f>TRUNC('건축공사 내역'!H313,0)</f>
        <v>0</v>
      </c>
      <c r="G20" s="8">
        <f t="shared" si="0"/>
        <v>0</v>
      </c>
      <c r="H20" s="8">
        <f>TRUNC('건축공사 내역'!J313,0)</f>
        <v>0</v>
      </c>
      <c r="I20" s="8">
        <f t="shared" si="1"/>
        <v>0</v>
      </c>
      <c r="J20" s="8">
        <f>TRUNC('건축공사 내역'!L313,0)</f>
        <v>0</v>
      </c>
      <c r="K20" s="8">
        <f t="shared" si="2"/>
        <v>0</v>
      </c>
      <c r="L20" s="8">
        <f t="shared" si="3"/>
        <v>0</v>
      </c>
      <c r="M20" s="8">
        <f t="shared" si="4"/>
        <v>0</v>
      </c>
      <c r="N20" s="218"/>
      <c r="O20" s="2" t="s">
        <v>293</v>
      </c>
    </row>
    <row r="21" spans="1:15" ht="32.1" hidden="1" customHeight="1" x14ac:dyDescent="0.3">
      <c r="B21" s="5"/>
      <c r="C21" s="6"/>
      <c r="D21" s="5"/>
      <c r="E21" s="6"/>
      <c r="F21" s="8"/>
      <c r="G21" s="8"/>
      <c r="H21" s="8"/>
      <c r="I21" s="8"/>
      <c r="J21" s="8"/>
      <c r="K21" s="8"/>
      <c r="L21" s="8"/>
      <c r="M21" s="8"/>
      <c r="N21" s="218"/>
      <c r="O21" s="2"/>
    </row>
    <row r="22" spans="1:15" ht="32.1" customHeight="1" x14ac:dyDescent="0.3">
      <c r="B22" s="5" t="s">
        <v>316</v>
      </c>
      <c r="C22" s="6"/>
      <c r="D22" s="5" t="s">
        <v>102</v>
      </c>
      <c r="E22" s="6">
        <v>1</v>
      </c>
      <c r="F22" s="8">
        <f>TRUNC('건축공사 내역'!H336,0)</f>
        <v>0</v>
      </c>
      <c r="G22" s="8">
        <f t="shared" si="0"/>
        <v>0</v>
      </c>
      <c r="H22" s="8">
        <f>TRUNC('건축공사 내역'!J336,0)</f>
        <v>0</v>
      </c>
      <c r="I22" s="8">
        <f t="shared" si="1"/>
        <v>0</v>
      </c>
      <c r="J22" s="8">
        <f>TRUNC('건축공사 내역'!L336,0)</f>
        <v>0</v>
      </c>
      <c r="K22" s="8">
        <f t="shared" si="2"/>
        <v>0</v>
      </c>
      <c r="L22" s="8">
        <f t="shared" si="3"/>
        <v>0</v>
      </c>
      <c r="M22" s="8">
        <f t="shared" si="4"/>
        <v>0</v>
      </c>
      <c r="N22" s="218"/>
      <c r="O22" s="2" t="s">
        <v>295</v>
      </c>
    </row>
    <row r="23" spans="1:15" ht="32.1" customHeight="1" x14ac:dyDescent="0.3">
      <c r="B23" s="6"/>
      <c r="C23" s="6"/>
      <c r="D23" s="6"/>
      <c r="E23" s="6"/>
      <c r="F23" s="8"/>
      <c r="G23" s="8"/>
      <c r="H23" s="8"/>
      <c r="I23" s="8"/>
      <c r="J23" s="8"/>
      <c r="K23" s="8"/>
      <c r="L23" s="8"/>
      <c r="M23" s="8"/>
      <c r="N23" s="218"/>
    </row>
    <row r="24" spans="1:15" ht="32.1" customHeight="1" x14ac:dyDescent="0.3">
      <c r="B24" s="6"/>
      <c r="C24" s="6"/>
      <c r="D24" s="6"/>
      <c r="E24" s="6"/>
      <c r="F24" s="8"/>
      <c r="G24" s="8"/>
      <c r="H24" s="8"/>
      <c r="I24" s="8"/>
      <c r="J24" s="8"/>
      <c r="K24" s="8"/>
      <c r="L24" s="8"/>
      <c r="M24" s="8"/>
      <c r="N24" s="218"/>
    </row>
    <row r="25" spans="1:15" ht="32.1" customHeight="1" x14ac:dyDescent="0.3">
      <c r="B25" s="6"/>
      <c r="C25" s="6"/>
      <c r="D25" s="6"/>
      <c r="E25" s="6"/>
      <c r="F25" s="8"/>
      <c r="G25" s="8"/>
      <c r="H25" s="8"/>
      <c r="I25" s="8"/>
      <c r="J25" s="8"/>
      <c r="K25" s="8"/>
      <c r="L25" s="8"/>
      <c r="M25" s="8"/>
      <c r="N25" s="218"/>
    </row>
    <row r="26" spans="1:15" ht="32.1" customHeight="1" x14ac:dyDescent="0.3">
      <c r="B26" s="6"/>
      <c r="C26" s="6"/>
      <c r="D26" s="6"/>
      <c r="E26" s="6"/>
      <c r="F26" s="8"/>
      <c r="G26" s="8"/>
      <c r="H26" s="8"/>
      <c r="I26" s="8"/>
      <c r="J26" s="8"/>
      <c r="K26" s="8"/>
      <c r="L26" s="8"/>
      <c r="M26" s="8"/>
      <c r="N26" s="218"/>
    </row>
    <row r="27" spans="1:15" ht="32.1" customHeight="1" x14ac:dyDescent="0.3">
      <c r="A27" s="2" t="s">
        <v>31</v>
      </c>
      <c r="B27" s="14" t="s">
        <v>258</v>
      </c>
      <c r="C27" s="6"/>
      <c r="D27" s="6"/>
      <c r="E27" s="6"/>
      <c r="F27" s="8"/>
      <c r="G27" s="8">
        <f>SUMIF(P5:P26,"=S",G5:G26)</f>
        <v>0</v>
      </c>
      <c r="H27" s="8"/>
      <c r="I27" s="8">
        <f>SUMIF(P5:P26,"=S",I5:I26)</f>
        <v>0</v>
      </c>
      <c r="J27" s="8"/>
      <c r="K27" s="8">
        <f>SUMIF(P5:P26,"=S",K5:K26)</f>
        <v>0</v>
      </c>
      <c r="L27" s="8"/>
      <c r="M27" s="8">
        <f>SUMIF(P5:P26,"=S",M5:M26)</f>
        <v>0</v>
      </c>
      <c r="N27" s="218"/>
      <c r="O27" s="2" t="s">
        <v>31</v>
      </c>
    </row>
    <row r="28" spans="1:15" ht="32.1" customHeight="1" x14ac:dyDescent="0.3">
      <c r="N28" s="219"/>
    </row>
    <row r="29" spans="1:15" ht="32.1" customHeight="1" x14ac:dyDescent="0.3">
      <c r="N29" s="219"/>
    </row>
    <row r="30" spans="1:15" ht="32.1" customHeight="1" x14ac:dyDescent="0.3">
      <c r="N30" s="219"/>
    </row>
    <row r="31" spans="1:15" ht="32.1" customHeight="1" x14ac:dyDescent="0.3">
      <c r="N31" s="219"/>
    </row>
    <row r="32" spans="1:15" ht="32.1" customHeight="1" x14ac:dyDescent="0.3">
      <c r="N32" s="219"/>
    </row>
    <row r="33" spans="14:14" ht="32.1" customHeight="1" x14ac:dyDescent="0.3">
      <c r="N33" s="219"/>
    </row>
    <row r="34" spans="14:14" ht="32.1" customHeight="1" x14ac:dyDescent="0.3">
      <c r="N34" s="219"/>
    </row>
    <row r="35" spans="14:14" ht="32.1" customHeight="1" x14ac:dyDescent="0.3">
      <c r="N35" s="219"/>
    </row>
    <row r="36" spans="14:14" ht="32.1" customHeight="1" x14ac:dyDescent="0.3">
      <c r="N36" s="219"/>
    </row>
    <row r="37" spans="14:14" ht="32.1" customHeight="1" x14ac:dyDescent="0.3">
      <c r="N37" s="219"/>
    </row>
    <row r="38" spans="14:14" ht="32.1" customHeight="1" x14ac:dyDescent="0.3">
      <c r="N38" s="219"/>
    </row>
    <row r="39" spans="14:14" ht="32.1" customHeight="1" x14ac:dyDescent="0.3">
      <c r="N39" s="219"/>
    </row>
    <row r="40" spans="14:14" ht="32.1" customHeight="1" x14ac:dyDescent="0.3">
      <c r="N40" s="219"/>
    </row>
    <row r="41" spans="14:14" ht="32.1" customHeight="1" x14ac:dyDescent="0.3">
      <c r="N41" s="219"/>
    </row>
    <row r="42" spans="14:14" ht="32.1" customHeight="1" x14ac:dyDescent="0.3">
      <c r="N42" s="219"/>
    </row>
    <row r="43" spans="14:14" ht="32.1" customHeight="1" x14ac:dyDescent="0.3">
      <c r="N43" s="219"/>
    </row>
    <row r="44" spans="14:14" ht="32.1" customHeight="1" x14ac:dyDescent="0.3">
      <c r="N44" s="219"/>
    </row>
    <row r="45" spans="14:14" ht="32.1" customHeight="1" x14ac:dyDescent="0.3">
      <c r="N45" s="219"/>
    </row>
    <row r="46" spans="14:14" ht="32.1" customHeight="1" x14ac:dyDescent="0.3">
      <c r="N46" s="219"/>
    </row>
    <row r="47" spans="14:14" ht="32.1" customHeight="1" x14ac:dyDescent="0.3">
      <c r="N47" s="219"/>
    </row>
    <row r="48" spans="14:14" ht="32.1" customHeight="1" x14ac:dyDescent="0.3">
      <c r="N48" s="219"/>
    </row>
    <row r="49" spans="14:14" ht="32.1" customHeight="1" x14ac:dyDescent="0.3">
      <c r="N49" s="219"/>
    </row>
    <row r="50" spans="14:14" ht="32.1" customHeight="1" x14ac:dyDescent="0.3">
      <c r="N50" s="219"/>
    </row>
    <row r="51" spans="14:14" ht="32.1" customHeight="1" x14ac:dyDescent="0.3">
      <c r="N51" s="219"/>
    </row>
    <row r="52" spans="14:14" ht="32.1" customHeight="1" x14ac:dyDescent="0.3">
      <c r="N52" s="219"/>
    </row>
    <row r="53" spans="14:14" ht="32.1" customHeight="1" x14ac:dyDescent="0.3">
      <c r="N53" s="219"/>
    </row>
    <row r="54" spans="14:14" ht="32.1" customHeight="1" x14ac:dyDescent="0.3">
      <c r="N54" s="219"/>
    </row>
    <row r="55" spans="14:14" ht="32.1" customHeight="1" x14ac:dyDescent="0.3">
      <c r="N55" s="219"/>
    </row>
    <row r="56" spans="14:14" ht="32.1" customHeight="1" x14ac:dyDescent="0.3">
      <c r="N56" s="219"/>
    </row>
    <row r="57" spans="14:14" ht="32.1" customHeight="1" x14ac:dyDescent="0.3">
      <c r="N57" s="219"/>
    </row>
    <row r="58" spans="14:14" ht="32.1" customHeight="1" x14ac:dyDescent="0.3">
      <c r="N58" s="219"/>
    </row>
    <row r="59" spans="14:14" ht="32.1" customHeight="1" x14ac:dyDescent="0.3">
      <c r="N59" s="219"/>
    </row>
    <row r="60" spans="14:14" ht="32.1" customHeight="1" x14ac:dyDescent="0.3">
      <c r="N60" s="219"/>
    </row>
    <row r="61" spans="14:14" ht="32.1" customHeight="1" x14ac:dyDescent="0.3">
      <c r="N61" s="219"/>
    </row>
    <row r="62" spans="14:14" ht="32.1" customHeight="1" x14ac:dyDescent="0.3">
      <c r="N62" s="219"/>
    </row>
    <row r="63" spans="14:14" ht="32.1" customHeight="1" x14ac:dyDescent="0.3">
      <c r="N63" s="219"/>
    </row>
    <row r="64" spans="14:14" ht="32.1" customHeight="1" x14ac:dyDescent="0.3">
      <c r="N64" s="219"/>
    </row>
    <row r="65" spans="14:14" ht="32.1" customHeight="1" x14ac:dyDescent="0.3">
      <c r="N65" s="219"/>
    </row>
    <row r="66" spans="14:14" ht="32.1" customHeight="1" x14ac:dyDescent="0.3">
      <c r="N66" s="219"/>
    </row>
    <row r="67" spans="14:14" ht="32.1" customHeight="1" x14ac:dyDescent="0.3">
      <c r="N67" s="219"/>
    </row>
    <row r="68" spans="14:14" ht="32.1" customHeight="1" x14ac:dyDescent="0.3">
      <c r="N68" s="219"/>
    </row>
    <row r="69" spans="14:14" ht="32.1" customHeight="1" x14ac:dyDescent="0.3">
      <c r="N69" s="219"/>
    </row>
    <row r="70" spans="14:14" ht="32.1" customHeight="1" x14ac:dyDescent="0.3">
      <c r="N70" s="219"/>
    </row>
    <row r="71" spans="14:14" ht="32.1" customHeight="1" x14ac:dyDescent="0.3">
      <c r="N71" s="219"/>
    </row>
    <row r="72" spans="14:14" ht="32.1" customHeight="1" x14ac:dyDescent="0.3">
      <c r="N72" s="219"/>
    </row>
    <row r="73" spans="14:14" ht="32.1" customHeight="1" x14ac:dyDescent="0.3">
      <c r="N73" s="219"/>
    </row>
    <row r="74" spans="14:14" ht="32.1" customHeight="1" x14ac:dyDescent="0.3">
      <c r="N74" s="219"/>
    </row>
    <row r="75" spans="14:14" ht="32.1" customHeight="1" x14ac:dyDescent="0.3">
      <c r="N75" s="219"/>
    </row>
    <row r="76" spans="14:14" ht="32.1" customHeight="1" x14ac:dyDescent="0.3">
      <c r="N76" s="219"/>
    </row>
    <row r="77" spans="14:14" ht="32.1" customHeight="1" x14ac:dyDescent="0.3">
      <c r="N77" s="219"/>
    </row>
    <row r="78" spans="14:14" ht="32.1" customHeight="1" x14ac:dyDescent="0.3">
      <c r="N78" s="219"/>
    </row>
    <row r="79" spans="14:14" ht="32.1" customHeight="1" x14ac:dyDescent="0.3">
      <c r="N79" s="219"/>
    </row>
    <row r="80" spans="14:14" ht="32.1" customHeight="1" x14ac:dyDescent="0.3">
      <c r="N80" s="219"/>
    </row>
    <row r="81" spans="14:14" ht="32.1" customHeight="1" x14ac:dyDescent="0.3">
      <c r="N81" s="219"/>
    </row>
    <row r="82" spans="14:14" ht="32.1" customHeight="1" x14ac:dyDescent="0.3">
      <c r="N82" s="219"/>
    </row>
    <row r="83" spans="14:14" ht="32.1" customHeight="1" x14ac:dyDescent="0.3">
      <c r="N83" s="219"/>
    </row>
    <row r="84" spans="14:14" ht="32.1" customHeight="1" x14ac:dyDescent="0.3">
      <c r="N84" s="219"/>
    </row>
    <row r="85" spans="14:14" ht="32.1" customHeight="1" x14ac:dyDescent="0.3">
      <c r="N85" s="219"/>
    </row>
    <row r="86" spans="14:14" ht="32.1" customHeight="1" x14ac:dyDescent="0.3">
      <c r="N86" s="219"/>
    </row>
    <row r="87" spans="14:14" ht="32.1" customHeight="1" x14ac:dyDescent="0.3">
      <c r="N87" s="219"/>
    </row>
    <row r="88" spans="14:14" ht="32.1" customHeight="1" x14ac:dyDescent="0.3">
      <c r="N88" s="219"/>
    </row>
    <row r="89" spans="14:14" ht="32.1" customHeight="1" x14ac:dyDescent="0.3">
      <c r="N89" s="219"/>
    </row>
    <row r="90" spans="14:14" ht="32.1" customHeight="1" x14ac:dyDescent="0.3">
      <c r="N90" s="219"/>
    </row>
    <row r="91" spans="14:14" ht="32.1" customHeight="1" x14ac:dyDescent="0.3">
      <c r="N91" s="219"/>
    </row>
    <row r="92" spans="14:14" ht="32.1" customHeight="1" x14ac:dyDescent="0.3">
      <c r="N92" s="219"/>
    </row>
    <row r="93" spans="14:14" ht="32.1" customHeight="1" x14ac:dyDescent="0.3">
      <c r="N93" s="219"/>
    </row>
    <row r="94" spans="14:14" ht="32.1" customHeight="1" x14ac:dyDescent="0.3">
      <c r="N94" s="219"/>
    </row>
    <row r="95" spans="14:14" ht="32.1" customHeight="1" x14ac:dyDescent="0.3">
      <c r="N95" s="219"/>
    </row>
    <row r="96" spans="14:14" ht="32.1" customHeight="1" x14ac:dyDescent="0.3">
      <c r="N96" s="219"/>
    </row>
    <row r="97" spans="14:14" ht="32.1" customHeight="1" x14ac:dyDescent="0.3">
      <c r="N97" s="219"/>
    </row>
    <row r="98" spans="14:14" ht="32.1" customHeight="1" x14ac:dyDescent="0.3">
      <c r="N98" s="219"/>
    </row>
    <row r="99" spans="14:14" ht="32.1" customHeight="1" x14ac:dyDescent="0.3">
      <c r="N99" s="219"/>
    </row>
    <row r="100" spans="14:14" ht="32.1" customHeight="1" x14ac:dyDescent="0.3">
      <c r="N100" s="219"/>
    </row>
    <row r="101" spans="14:14" ht="32.1" customHeight="1" x14ac:dyDescent="0.3">
      <c r="N101" s="219"/>
    </row>
    <row r="102" spans="14:14" ht="32.1" customHeight="1" x14ac:dyDescent="0.3">
      <c r="N102" s="219"/>
    </row>
    <row r="103" spans="14:14" ht="32.1" customHeight="1" x14ac:dyDescent="0.3">
      <c r="N103" s="219"/>
    </row>
    <row r="104" spans="14:14" ht="32.1" customHeight="1" x14ac:dyDescent="0.3">
      <c r="N104" s="219"/>
    </row>
    <row r="105" spans="14:14" ht="32.1" customHeight="1" x14ac:dyDescent="0.3">
      <c r="N105" s="219"/>
    </row>
    <row r="106" spans="14:14" ht="32.1" customHeight="1" x14ac:dyDescent="0.3">
      <c r="N106" s="219"/>
    </row>
    <row r="107" spans="14:14" ht="32.1" customHeight="1" x14ac:dyDescent="0.3">
      <c r="N107" s="219"/>
    </row>
    <row r="108" spans="14:14" ht="32.1" customHeight="1" x14ac:dyDescent="0.3">
      <c r="N108" s="219"/>
    </row>
    <row r="109" spans="14:14" ht="32.1" customHeight="1" x14ac:dyDescent="0.3">
      <c r="N109" s="219"/>
    </row>
    <row r="110" spans="14:14" ht="32.1" customHeight="1" x14ac:dyDescent="0.3">
      <c r="N110" s="219"/>
    </row>
    <row r="111" spans="14:14" ht="32.1" customHeight="1" x14ac:dyDescent="0.3">
      <c r="N111" s="219"/>
    </row>
    <row r="112" spans="14:14" ht="32.1" customHeight="1" x14ac:dyDescent="0.3">
      <c r="N112" s="219"/>
    </row>
    <row r="113" spans="14:14" ht="32.1" customHeight="1" x14ac:dyDescent="0.3">
      <c r="N113" s="219"/>
    </row>
    <row r="114" spans="14:14" ht="32.1" customHeight="1" x14ac:dyDescent="0.3">
      <c r="N114" s="219"/>
    </row>
    <row r="115" spans="14:14" ht="32.1" customHeight="1" x14ac:dyDescent="0.3">
      <c r="N115" s="219"/>
    </row>
    <row r="116" spans="14:14" ht="32.1" customHeight="1" x14ac:dyDescent="0.3">
      <c r="N116" s="219"/>
    </row>
    <row r="117" spans="14:14" ht="32.1" customHeight="1" x14ac:dyDescent="0.3">
      <c r="N117" s="219"/>
    </row>
    <row r="118" spans="14:14" ht="32.1" customHeight="1" x14ac:dyDescent="0.3">
      <c r="N118" s="219"/>
    </row>
    <row r="119" spans="14:14" ht="32.1" customHeight="1" x14ac:dyDescent="0.3">
      <c r="N119" s="219"/>
    </row>
    <row r="120" spans="14:14" ht="32.1" customHeight="1" x14ac:dyDescent="0.3">
      <c r="N120" s="219"/>
    </row>
    <row r="121" spans="14:14" ht="32.1" customHeight="1" x14ac:dyDescent="0.3">
      <c r="N121" s="219"/>
    </row>
    <row r="122" spans="14:14" ht="32.1" customHeight="1" x14ac:dyDescent="0.3">
      <c r="N122" s="219"/>
    </row>
    <row r="123" spans="14:14" ht="32.1" customHeight="1" x14ac:dyDescent="0.3">
      <c r="N123" s="219"/>
    </row>
    <row r="124" spans="14:14" ht="32.1" customHeight="1" x14ac:dyDescent="0.3">
      <c r="N124" s="219"/>
    </row>
    <row r="125" spans="14:14" ht="32.1" customHeight="1" x14ac:dyDescent="0.3">
      <c r="N125" s="219"/>
    </row>
    <row r="126" spans="14:14" ht="32.1" customHeight="1" x14ac:dyDescent="0.3">
      <c r="N126" s="219"/>
    </row>
    <row r="127" spans="14:14" ht="32.1" customHeight="1" x14ac:dyDescent="0.3">
      <c r="N127" s="219"/>
    </row>
    <row r="128" spans="14:14" ht="32.1" customHeight="1" x14ac:dyDescent="0.3">
      <c r="N128" s="219"/>
    </row>
    <row r="129" spans="14:14" ht="32.1" customHeight="1" x14ac:dyDescent="0.3">
      <c r="N129" s="219"/>
    </row>
    <row r="130" spans="14:14" ht="32.1" customHeight="1" x14ac:dyDescent="0.3">
      <c r="N130" s="219"/>
    </row>
    <row r="131" spans="14:14" ht="32.1" customHeight="1" x14ac:dyDescent="0.3">
      <c r="N131" s="219"/>
    </row>
    <row r="132" spans="14:14" ht="32.1" customHeight="1" x14ac:dyDescent="0.3">
      <c r="N132" s="219"/>
    </row>
    <row r="133" spans="14:14" ht="32.1" customHeight="1" x14ac:dyDescent="0.3">
      <c r="N133" s="219"/>
    </row>
    <row r="134" spans="14:14" ht="32.1" customHeight="1" x14ac:dyDescent="0.3">
      <c r="N134" s="219"/>
    </row>
    <row r="135" spans="14:14" ht="32.1" customHeight="1" x14ac:dyDescent="0.3">
      <c r="N135" s="219"/>
    </row>
    <row r="136" spans="14:14" ht="32.1" customHeight="1" x14ac:dyDescent="0.3">
      <c r="N136" s="219"/>
    </row>
    <row r="137" spans="14:14" ht="32.1" customHeight="1" x14ac:dyDescent="0.3">
      <c r="N137" s="219"/>
    </row>
    <row r="138" spans="14:14" ht="32.1" customHeight="1" x14ac:dyDescent="0.3">
      <c r="N138" s="219"/>
    </row>
    <row r="139" spans="14:14" ht="32.1" customHeight="1" x14ac:dyDescent="0.3">
      <c r="N139" s="219"/>
    </row>
    <row r="140" spans="14:14" ht="32.1" customHeight="1" x14ac:dyDescent="0.3">
      <c r="N140" s="219"/>
    </row>
    <row r="141" spans="14:14" ht="32.1" customHeight="1" x14ac:dyDescent="0.3">
      <c r="N141" s="219"/>
    </row>
    <row r="142" spans="14:14" ht="32.1" customHeight="1" x14ac:dyDescent="0.3">
      <c r="N142" s="219"/>
    </row>
    <row r="143" spans="14:14" ht="32.1" customHeight="1" x14ac:dyDescent="0.3">
      <c r="N143" s="219"/>
    </row>
    <row r="144" spans="14:14" ht="32.1" customHeight="1" x14ac:dyDescent="0.3">
      <c r="N144" s="219"/>
    </row>
    <row r="145" spans="14:14" ht="32.1" customHeight="1" x14ac:dyDescent="0.3">
      <c r="N145" s="219"/>
    </row>
    <row r="146" spans="14:14" ht="32.1" customHeight="1" x14ac:dyDescent="0.3">
      <c r="N146" s="219"/>
    </row>
    <row r="147" spans="14:14" ht="32.1" customHeight="1" x14ac:dyDescent="0.3">
      <c r="N147" s="219"/>
    </row>
    <row r="148" spans="14:14" ht="32.1" customHeight="1" x14ac:dyDescent="0.3">
      <c r="N148" s="219"/>
    </row>
    <row r="149" spans="14:14" ht="32.1" customHeight="1" x14ac:dyDescent="0.3">
      <c r="N149" s="219"/>
    </row>
    <row r="150" spans="14:14" ht="32.1" customHeight="1" x14ac:dyDescent="0.3">
      <c r="N150" s="219"/>
    </row>
    <row r="151" spans="14:14" ht="32.1" customHeight="1" x14ac:dyDescent="0.3">
      <c r="N151" s="219"/>
    </row>
    <row r="152" spans="14:14" ht="32.1" customHeight="1" x14ac:dyDescent="0.3">
      <c r="N152" s="219"/>
    </row>
    <row r="153" spans="14:14" ht="32.1" customHeight="1" x14ac:dyDescent="0.3">
      <c r="N153" s="219"/>
    </row>
    <row r="154" spans="14:14" ht="32.1" customHeight="1" x14ac:dyDescent="0.3">
      <c r="N154" s="219"/>
    </row>
    <row r="155" spans="14:14" ht="32.1" customHeight="1" x14ac:dyDescent="0.3">
      <c r="N155" s="219"/>
    </row>
    <row r="156" spans="14:14" ht="32.1" customHeight="1" x14ac:dyDescent="0.3">
      <c r="N156" s="219"/>
    </row>
    <row r="157" spans="14:14" ht="32.1" customHeight="1" x14ac:dyDescent="0.3">
      <c r="N157" s="219"/>
    </row>
    <row r="158" spans="14:14" ht="32.1" customHeight="1" x14ac:dyDescent="0.3">
      <c r="N158" s="219"/>
    </row>
    <row r="159" spans="14:14" ht="32.1" customHeight="1" x14ac:dyDescent="0.3">
      <c r="N159" s="219"/>
    </row>
    <row r="160" spans="14:14" ht="32.1" customHeight="1" x14ac:dyDescent="0.3">
      <c r="N160" s="219"/>
    </row>
    <row r="161" spans="14:14" ht="32.1" customHeight="1" x14ac:dyDescent="0.3">
      <c r="N161" s="219"/>
    </row>
    <row r="162" spans="14:14" ht="32.1" customHeight="1" x14ac:dyDescent="0.3">
      <c r="N162" s="219"/>
    </row>
    <row r="163" spans="14:14" ht="32.1" customHeight="1" x14ac:dyDescent="0.3">
      <c r="N163" s="219"/>
    </row>
    <row r="164" spans="14:14" ht="32.1" customHeight="1" x14ac:dyDescent="0.3">
      <c r="N164" s="219"/>
    </row>
    <row r="165" spans="14:14" ht="32.1" customHeight="1" x14ac:dyDescent="0.3">
      <c r="N165" s="219"/>
    </row>
    <row r="166" spans="14:14" ht="32.1" customHeight="1" x14ac:dyDescent="0.3">
      <c r="N166" s="219"/>
    </row>
    <row r="167" spans="14:14" ht="32.1" customHeight="1" x14ac:dyDescent="0.3">
      <c r="N167" s="219"/>
    </row>
    <row r="168" spans="14:14" ht="32.1" customHeight="1" x14ac:dyDescent="0.3">
      <c r="N168" s="219"/>
    </row>
    <row r="169" spans="14:14" ht="32.1" customHeight="1" x14ac:dyDescent="0.3">
      <c r="N169" s="219"/>
    </row>
    <row r="170" spans="14:14" ht="32.1" customHeight="1" x14ac:dyDescent="0.3">
      <c r="N170" s="219"/>
    </row>
    <row r="171" spans="14:14" ht="32.1" customHeight="1" x14ac:dyDescent="0.3">
      <c r="N171" s="219"/>
    </row>
    <row r="172" spans="14:14" ht="32.1" customHeight="1" x14ac:dyDescent="0.3">
      <c r="N172" s="219"/>
    </row>
    <row r="173" spans="14:14" ht="32.1" customHeight="1" x14ac:dyDescent="0.3">
      <c r="N173" s="219"/>
    </row>
    <row r="174" spans="14:14" ht="32.1" customHeight="1" x14ac:dyDescent="0.3">
      <c r="N174" s="219"/>
    </row>
    <row r="175" spans="14:14" ht="32.1" customHeight="1" x14ac:dyDescent="0.3">
      <c r="N175" s="219"/>
    </row>
    <row r="176" spans="14:14" ht="32.1" customHeight="1" x14ac:dyDescent="0.3">
      <c r="N176" s="219"/>
    </row>
    <row r="177" spans="14:14" ht="32.1" customHeight="1" x14ac:dyDescent="0.3">
      <c r="N177" s="219"/>
    </row>
    <row r="178" spans="14:14" ht="32.1" customHeight="1" x14ac:dyDescent="0.3">
      <c r="N178" s="219"/>
    </row>
    <row r="179" spans="14:14" ht="32.1" customHeight="1" x14ac:dyDescent="0.3">
      <c r="N179" s="219"/>
    </row>
    <row r="180" spans="14:14" ht="32.1" customHeight="1" x14ac:dyDescent="0.3">
      <c r="N180" s="219"/>
    </row>
    <row r="181" spans="14:14" ht="32.1" customHeight="1" x14ac:dyDescent="0.3">
      <c r="N181" s="219"/>
    </row>
    <row r="182" spans="14:14" ht="32.1" customHeight="1" x14ac:dyDescent="0.3">
      <c r="N182" s="219"/>
    </row>
    <row r="183" spans="14:14" ht="32.1" customHeight="1" x14ac:dyDescent="0.3">
      <c r="N183" s="219"/>
    </row>
    <row r="184" spans="14:14" ht="32.1" customHeight="1" x14ac:dyDescent="0.3">
      <c r="N184" s="219"/>
    </row>
    <row r="185" spans="14:14" ht="32.1" customHeight="1" x14ac:dyDescent="0.3">
      <c r="N185" s="219"/>
    </row>
    <row r="186" spans="14:14" ht="32.1" customHeight="1" x14ac:dyDescent="0.3">
      <c r="N186" s="219"/>
    </row>
    <row r="187" spans="14:14" ht="32.1" customHeight="1" x14ac:dyDescent="0.3">
      <c r="N187" s="219"/>
    </row>
    <row r="188" spans="14:14" ht="32.1" customHeight="1" x14ac:dyDescent="0.3">
      <c r="N188" s="219"/>
    </row>
    <row r="189" spans="14:14" ht="32.1" customHeight="1" x14ac:dyDescent="0.3">
      <c r="N189" s="219"/>
    </row>
    <row r="190" spans="14:14" ht="32.1" customHeight="1" x14ac:dyDescent="0.3">
      <c r="N190" s="219"/>
    </row>
    <row r="191" spans="14:14" ht="32.1" customHeight="1" x14ac:dyDescent="0.3">
      <c r="N191" s="219"/>
    </row>
    <row r="192" spans="14:14" ht="32.1" customHeight="1" x14ac:dyDescent="0.3">
      <c r="N192" s="219"/>
    </row>
    <row r="193" spans="14:14" ht="32.1" customHeight="1" x14ac:dyDescent="0.3">
      <c r="N193" s="219"/>
    </row>
    <row r="194" spans="14:14" ht="32.1" customHeight="1" x14ac:dyDescent="0.3">
      <c r="N194" s="219"/>
    </row>
    <row r="195" spans="14:14" ht="32.1" customHeight="1" x14ac:dyDescent="0.3">
      <c r="N195" s="219"/>
    </row>
    <row r="196" spans="14:14" ht="32.1" customHeight="1" x14ac:dyDescent="0.3">
      <c r="N196" s="219"/>
    </row>
    <row r="197" spans="14:14" ht="32.1" customHeight="1" x14ac:dyDescent="0.3">
      <c r="N197" s="219"/>
    </row>
    <row r="198" spans="14:14" ht="32.1" customHeight="1" x14ac:dyDescent="0.3">
      <c r="N198" s="219"/>
    </row>
    <row r="199" spans="14:14" ht="32.1" customHeight="1" x14ac:dyDescent="0.3">
      <c r="N199" s="219"/>
    </row>
    <row r="200" spans="14:14" ht="32.1" customHeight="1" x14ac:dyDescent="0.3">
      <c r="N200" s="219"/>
    </row>
    <row r="201" spans="14:14" ht="32.1" customHeight="1" x14ac:dyDescent="0.3">
      <c r="N201" s="219"/>
    </row>
    <row r="202" spans="14:14" ht="32.1" customHeight="1" x14ac:dyDescent="0.3">
      <c r="N202" s="219"/>
    </row>
    <row r="203" spans="14:14" ht="32.1" customHeight="1" x14ac:dyDescent="0.3">
      <c r="N203" s="219"/>
    </row>
    <row r="204" spans="14:14" ht="32.1" customHeight="1" x14ac:dyDescent="0.3">
      <c r="N204" s="219"/>
    </row>
    <row r="205" spans="14:14" ht="32.1" customHeight="1" x14ac:dyDescent="0.3">
      <c r="N205" s="219"/>
    </row>
    <row r="206" spans="14:14" ht="32.1" customHeight="1" x14ac:dyDescent="0.3">
      <c r="N206" s="219"/>
    </row>
    <row r="207" spans="14:14" ht="32.1" customHeight="1" x14ac:dyDescent="0.3">
      <c r="N207" s="219"/>
    </row>
    <row r="208" spans="14:14" ht="32.1" customHeight="1" x14ac:dyDescent="0.3">
      <c r="N208" s="219"/>
    </row>
    <row r="209" spans="14:14" ht="32.1" customHeight="1" x14ac:dyDescent="0.3">
      <c r="N209" s="219"/>
    </row>
    <row r="210" spans="14:14" ht="32.1" customHeight="1" x14ac:dyDescent="0.3">
      <c r="N210" s="219"/>
    </row>
    <row r="211" spans="14:14" ht="32.1" customHeight="1" x14ac:dyDescent="0.3">
      <c r="N211" s="219"/>
    </row>
    <row r="212" spans="14:14" ht="32.1" customHeight="1" x14ac:dyDescent="0.3">
      <c r="N212" s="219"/>
    </row>
    <row r="213" spans="14:14" ht="32.1" customHeight="1" x14ac:dyDescent="0.3">
      <c r="N213" s="219"/>
    </row>
    <row r="214" spans="14:14" ht="32.1" customHeight="1" x14ac:dyDescent="0.3">
      <c r="N214" s="219"/>
    </row>
    <row r="215" spans="14:14" ht="32.1" customHeight="1" x14ac:dyDescent="0.3">
      <c r="N215" s="219"/>
    </row>
    <row r="216" spans="14:14" ht="32.1" customHeight="1" x14ac:dyDescent="0.3">
      <c r="N216" s="219"/>
    </row>
    <row r="217" spans="14:14" ht="32.1" customHeight="1" x14ac:dyDescent="0.3">
      <c r="N217" s="219"/>
    </row>
    <row r="218" spans="14:14" ht="32.1" customHeight="1" x14ac:dyDescent="0.3">
      <c r="N218" s="219"/>
    </row>
    <row r="219" spans="14:14" ht="32.1" customHeight="1" x14ac:dyDescent="0.3">
      <c r="N219" s="219"/>
    </row>
    <row r="220" spans="14:14" ht="32.1" customHeight="1" x14ac:dyDescent="0.3">
      <c r="N220" s="219"/>
    </row>
    <row r="221" spans="14:14" ht="32.1" customHeight="1" x14ac:dyDescent="0.3">
      <c r="N221" s="219"/>
    </row>
    <row r="222" spans="14:14" ht="32.1" customHeight="1" x14ac:dyDescent="0.3">
      <c r="N222" s="219"/>
    </row>
    <row r="223" spans="14:14" ht="32.1" customHeight="1" x14ac:dyDescent="0.3">
      <c r="N223" s="219"/>
    </row>
    <row r="224" spans="14:14" ht="32.1" customHeight="1" x14ac:dyDescent="0.3">
      <c r="N224" s="219"/>
    </row>
    <row r="225" spans="14:14" ht="32.1" customHeight="1" x14ac:dyDescent="0.3">
      <c r="N225" s="219"/>
    </row>
    <row r="226" spans="14:14" ht="32.1" customHeight="1" x14ac:dyDescent="0.3">
      <c r="N226" s="219"/>
    </row>
    <row r="227" spans="14:14" ht="32.1" customHeight="1" x14ac:dyDescent="0.3">
      <c r="N227" s="219"/>
    </row>
    <row r="228" spans="14:14" ht="32.1" customHeight="1" x14ac:dyDescent="0.3">
      <c r="N228" s="219"/>
    </row>
    <row r="229" spans="14:14" ht="32.1" customHeight="1" x14ac:dyDescent="0.3">
      <c r="N229" s="219"/>
    </row>
    <row r="230" spans="14:14" ht="32.1" customHeight="1" x14ac:dyDescent="0.3">
      <c r="N230" s="219"/>
    </row>
    <row r="231" spans="14:14" ht="32.1" customHeight="1" x14ac:dyDescent="0.3">
      <c r="N231" s="219"/>
    </row>
    <row r="232" spans="14:14" ht="32.1" customHeight="1" x14ac:dyDescent="0.3">
      <c r="N232" s="219"/>
    </row>
    <row r="233" spans="14:14" ht="32.1" customHeight="1" x14ac:dyDescent="0.3">
      <c r="N233" s="219"/>
    </row>
    <row r="234" spans="14:14" ht="32.1" customHeight="1" x14ac:dyDescent="0.3">
      <c r="N234" s="219"/>
    </row>
    <row r="235" spans="14:14" ht="32.1" customHeight="1" x14ac:dyDescent="0.3">
      <c r="N235" s="219"/>
    </row>
    <row r="236" spans="14:14" ht="32.1" customHeight="1" x14ac:dyDescent="0.3">
      <c r="N236" s="219"/>
    </row>
    <row r="237" spans="14:14" ht="32.1" customHeight="1" x14ac:dyDescent="0.3">
      <c r="N237" s="219"/>
    </row>
    <row r="238" spans="14:14" ht="32.1" customHeight="1" x14ac:dyDescent="0.3">
      <c r="N238" s="219"/>
    </row>
    <row r="239" spans="14:14" ht="32.1" customHeight="1" x14ac:dyDescent="0.3">
      <c r="N239" s="219"/>
    </row>
    <row r="240" spans="14:14" ht="32.1" customHeight="1" x14ac:dyDescent="0.3">
      <c r="N240" s="219"/>
    </row>
    <row r="241" spans="14:14" ht="32.1" customHeight="1" x14ac:dyDescent="0.3">
      <c r="N241" s="219"/>
    </row>
    <row r="242" spans="14:14" ht="32.1" customHeight="1" x14ac:dyDescent="0.3">
      <c r="N242" s="219"/>
    </row>
    <row r="243" spans="14:14" ht="32.1" customHeight="1" x14ac:dyDescent="0.3">
      <c r="N243" s="219"/>
    </row>
    <row r="244" spans="14:14" ht="32.1" customHeight="1" x14ac:dyDescent="0.3">
      <c r="N244" s="219"/>
    </row>
    <row r="245" spans="14:14" ht="32.1" customHeight="1" x14ac:dyDescent="0.3">
      <c r="N245" s="219"/>
    </row>
    <row r="246" spans="14:14" ht="32.1" customHeight="1" x14ac:dyDescent="0.3">
      <c r="N246" s="219"/>
    </row>
    <row r="247" spans="14:14" ht="32.1" customHeight="1" x14ac:dyDescent="0.3">
      <c r="N247" s="219"/>
    </row>
    <row r="248" spans="14:14" ht="32.1" customHeight="1" x14ac:dyDescent="0.3">
      <c r="N248" s="219"/>
    </row>
    <row r="249" spans="14:14" ht="32.1" customHeight="1" x14ac:dyDescent="0.3">
      <c r="N249" s="219"/>
    </row>
    <row r="250" spans="14:14" ht="32.1" customHeight="1" x14ac:dyDescent="0.3">
      <c r="N250" s="219"/>
    </row>
    <row r="251" spans="14:14" ht="32.1" customHeight="1" x14ac:dyDescent="0.3">
      <c r="N251" s="219"/>
    </row>
    <row r="252" spans="14:14" ht="32.1" customHeight="1" x14ac:dyDescent="0.3">
      <c r="N252" s="219"/>
    </row>
    <row r="253" spans="14:14" ht="32.1" customHeight="1" x14ac:dyDescent="0.3">
      <c r="N253" s="219"/>
    </row>
    <row r="254" spans="14:14" ht="32.1" customHeight="1" x14ac:dyDescent="0.3">
      <c r="N254" s="219"/>
    </row>
    <row r="255" spans="14:14" ht="32.1" customHeight="1" x14ac:dyDescent="0.3">
      <c r="N255" s="219"/>
    </row>
    <row r="256" spans="14:14" ht="32.1" customHeight="1" x14ac:dyDescent="0.3">
      <c r="N256" s="219"/>
    </row>
    <row r="257" spans="14:14" ht="32.1" customHeight="1" x14ac:dyDescent="0.3">
      <c r="N257" s="219"/>
    </row>
    <row r="258" spans="14:14" ht="32.1" customHeight="1" x14ac:dyDescent="0.3">
      <c r="N258" s="219"/>
    </row>
    <row r="259" spans="14:14" ht="32.1" customHeight="1" x14ac:dyDescent="0.3">
      <c r="N259" s="219"/>
    </row>
    <row r="260" spans="14:14" ht="32.1" customHeight="1" x14ac:dyDescent="0.3">
      <c r="N260" s="219"/>
    </row>
    <row r="261" spans="14:14" ht="32.1" customHeight="1" x14ac:dyDescent="0.3">
      <c r="N261" s="219"/>
    </row>
    <row r="262" spans="14:14" ht="32.1" customHeight="1" x14ac:dyDescent="0.3">
      <c r="N262" s="219"/>
    </row>
    <row r="263" spans="14:14" ht="32.1" customHeight="1" x14ac:dyDescent="0.3">
      <c r="N263" s="219"/>
    </row>
    <row r="264" spans="14:14" ht="32.1" customHeight="1" x14ac:dyDescent="0.3">
      <c r="N264" s="219"/>
    </row>
    <row r="265" spans="14:14" ht="32.1" customHeight="1" x14ac:dyDescent="0.3">
      <c r="N265" s="219"/>
    </row>
    <row r="266" spans="14:14" ht="32.1" customHeight="1" x14ac:dyDescent="0.3">
      <c r="N266" s="219"/>
    </row>
    <row r="267" spans="14:14" ht="32.1" customHeight="1" x14ac:dyDescent="0.3">
      <c r="N267" s="219"/>
    </row>
    <row r="268" spans="14:14" ht="32.1" customHeight="1" x14ac:dyDescent="0.3">
      <c r="N268" s="219"/>
    </row>
    <row r="269" spans="14:14" ht="32.1" customHeight="1" x14ac:dyDescent="0.3">
      <c r="N269" s="219"/>
    </row>
    <row r="270" spans="14:14" ht="32.1" customHeight="1" x14ac:dyDescent="0.3">
      <c r="N270" s="219"/>
    </row>
    <row r="271" spans="14:14" ht="32.1" customHeight="1" x14ac:dyDescent="0.3">
      <c r="N271" s="219"/>
    </row>
    <row r="272" spans="14:14" ht="32.1" customHeight="1" x14ac:dyDescent="0.3">
      <c r="N272" s="219"/>
    </row>
    <row r="273" spans="14:14" ht="32.1" customHeight="1" x14ac:dyDescent="0.3">
      <c r="N273" s="219"/>
    </row>
    <row r="274" spans="14:14" ht="32.1" customHeight="1" x14ac:dyDescent="0.3">
      <c r="N274" s="219"/>
    </row>
    <row r="275" spans="14:14" ht="32.1" customHeight="1" x14ac:dyDescent="0.3">
      <c r="N275" s="219"/>
    </row>
    <row r="276" spans="14:14" ht="32.1" customHeight="1" x14ac:dyDescent="0.3">
      <c r="N276" s="219"/>
    </row>
    <row r="277" spans="14:14" ht="32.1" customHeight="1" x14ac:dyDescent="0.3">
      <c r="N277" s="219"/>
    </row>
    <row r="278" spans="14:14" ht="32.1" customHeight="1" x14ac:dyDescent="0.3">
      <c r="N278" s="219"/>
    </row>
    <row r="279" spans="14:14" ht="32.1" customHeight="1" x14ac:dyDescent="0.3">
      <c r="N279" s="219"/>
    </row>
    <row r="280" spans="14:14" ht="32.1" customHeight="1" x14ac:dyDescent="0.3">
      <c r="N280" s="219"/>
    </row>
    <row r="281" spans="14:14" ht="32.1" customHeight="1" x14ac:dyDescent="0.3">
      <c r="N281" s="219"/>
    </row>
    <row r="282" spans="14:14" ht="32.1" customHeight="1" x14ac:dyDescent="0.3">
      <c r="N282" s="219"/>
    </row>
    <row r="283" spans="14:14" ht="32.1" customHeight="1" x14ac:dyDescent="0.3">
      <c r="N283" s="219"/>
    </row>
    <row r="284" spans="14:14" ht="32.1" customHeight="1" x14ac:dyDescent="0.3">
      <c r="N284" s="219"/>
    </row>
    <row r="285" spans="14:14" ht="32.1" customHeight="1" x14ac:dyDescent="0.3">
      <c r="N285" s="219"/>
    </row>
    <row r="286" spans="14:14" ht="32.1" customHeight="1" x14ac:dyDescent="0.3">
      <c r="N286" s="219"/>
    </row>
    <row r="287" spans="14:14" ht="32.1" customHeight="1" x14ac:dyDescent="0.3">
      <c r="N287" s="219"/>
    </row>
    <row r="288" spans="14:14" ht="32.1" customHeight="1" x14ac:dyDescent="0.3">
      <c r="N288" s="219"/>
    </row>
    <row r="289" spans="14:14" ht="32.1" customHeight="1" x14ac:dyDescent="0.3">
      <c r="N289" s="219"/>
    </row>
    <row r="290" spans="14:14" ht="32.1" customHeight="1" x14ac:dyDescent="0.3">
      <c r="N290" s="219"/>
    </row>
    <row r="291" spans="14:14" ht="32.1" customHeight="1" x14ac:dyDescent="0.3">
      <c r="N291" s="219"/>
    </row>
    <row r="292" spans="14:14" ht="32.1" customHeight="1" x14ac:dyDescent="0.3">
      <c r="N292" s="219"/>
    </row>
    <row r="293" spans="14:14" ht="32.1" customHeight="1" x14ac:dyDescent="0.3">
      <c r="N293" s="219"/>
    </row>
    <row r="294" spans="14:14" ht="32.1" customHeight="1" x14ac:dyDescent="0.3">
      <c r="N294" s="219"/>
    </row>
    <row r="295" spans="14:14" ht="32.1" customHeight="1" x14ac:dyDescent="0.3">
      <c r="N295" s="219"/>
    </row>
    <row r="296" spans="14:14" ht="32.1" customHeight="1" x14ac:dyDescent="0.3">
      <c r="N296" s="219"/>
    </row>
    <row r="297" spans="14:14" ht="32.1" customHeight="1" x14ac:dyDescent="0.3">
      <c r="N297" s="219"/>
    </row>
    <row r="298" spans="14:14" ht="32.1" customHeight="1" x14ac:dyDescent="0.3">
      <c r="N298" s="219"/>
    </row>
    <row r="299" spans="14:14" ht="32.1" customHeight="1" x14ac:dyDescent="0.3">
      <c r="N299" s="219"/>
    </row>
    <row r="300" spans="14:14" ht="32.1" customHeight="1" x14ac:dyDescent="0.3">
      <c r="N300" s="219"/>
    </row>
    <row r="301" spans="14:14" ht="32.1" customHeight="1" x14ac:dyDescent="0.3">
      <c r="N301" s="219"/>
    </row>
    <row r="302" spans="14:14" ht="32.1" customHeight="1" x14ac:dyDescent="0.3">
      <c r="N302" s="219"/>
    </row>
    <row r="303" spans="14:14" ht="32.1" customHeight="1" x14ac:dyDescent="0.3">
      <c r="N303" s="219"/>
    </row>
    <row r="304" spans="14:14" ht="32.1" customHeight="1" x14ac:dyDescent="0.3">
      <c r="N304" s="219"/>
    </row>
    <row r="305" spans="14:14" ht="32.1" customHeight="1" x14ac:dyDescent="0.3">
      <c r="N305" s="219"/>
    </row>
    <row r="306" spans="14:14" ht="32.1" customHeight="1" x14ac:dyDescent="0.3">
      <c r="N306" s="219"/>
    </row>
    <row r="307" spans="14:14" ht="32.1" customHeight="1" x14ac:dyDescent="0.3">
      <c r="N307" s="219"/>
    </row>
    <row r="308" spans="14:14" ht="32.1" customHeight="1" x14ac:dyDescent="0.3">
      <c r="N308" s="219"/>
    </row>
    <row r="309" spans="14:14" ht="32.1" customHeight="1" x14ac:dyDescent="0.3">
      <c r="N309" s="219"/>
    </row>
    <row r="310" spans="14:14" ht="32.1" customHeight="1" x14ac:dyDescent="0.3">
      <c r="N310" s="219"/>
    </row>
    <row r="311" spans="14:14" ht="32.1" customHeight="1" x14ac:dyDescent="0.3">
      <c r="N311" s="219"/>
    </row>
    <row r="312" spans="14:14" ht="32.1" customHeight="1" x14ac:dyDescent="0.3">
      <c r="N312" s="219"/>
    </row>
    <row r="313" spans="14:14" ht="32.1" customHeight="1" x14ac:dyDescent="0.3">
      <c r="N313" s="219"/>
    </row>
    <row r="314" spans="14:14" ht="32.1" customHeight="1" x14ac:dyDescent="0.3">
      <c r="N314" s="219"/>
    </row>
    <row r="315" spans="14:14" ht="32.1" customHeight="1" x14ac:dyDescent="0.3">
      <c r="N315" s="219"/>
    </row>
    <row r="316" spans="14:14" ht="32.1" customHeight="1" x14ac:dyDescent="0.3">
      <c r="N316" s="219"/>
    </row>
    <row r="317" spans="14:14" ht="32.1" customHeight="1" x14ac:dyDescent="0.3">
      <c r="N317" s="219"/>
    </row>
    <row r="318" spans="14:14" ht="32.1" customHeight="1" x14ac:dyDescent="0.3">
      <c r="N318" s="219"/>
    </row>
    <row r="319" spans="14:14" ht="32.1" customHeight="1" x14ac:dyDescent="0.3">
      <c r="N319" s="219"/>
    </row>
    <row r="320" spans="14:14" ht="32.1" customHeight="1" x14ac:dyDescent="0.3">
      <c r="N320" s="219"/>
    </row>
    <row r="321" spans="14:14" ht="32.1" customHeight="1" x14ac:dyDescent="0.3">
      <c r="N321" s="219"/>
    </row>
    <row r="322" spans="14:14" ht="32.1" customHeight="1" x14ac:dyDescent="0.3">
      <c r="N322" s="219"/>
    </row>
    <row r="323" spans="14:14" ht="32.1" customHeight="1" x14ac:dyDescent="0.3">
      <c r="N323" s="219"/>
    </row>
    <row r="324" spans="14:14" ht="32.1" customHeight="1" x14ac:dyDescent="0.3">
      <c r="N324" s="219"/>
    </row>
    <row r="325" spans="14:14" ht="32.1" customHeight="1" x14ac:dyDescent="0.3">
      <c r="N325" s="219"/>
    </row>
    <row r="326" spans="14:14" ht="32.1" customHeight="1" x14ac:dyDescent="0.3">
      <c r="N326" s="219"/>
    </row>
    <row r="327" spans="14:14" ht="32.1" customHeight="1" x14ac:dyDescent="0.3">
      <c r="N327" s="219"/>
    </row>
    <row r="328" spans="14:14" ht="32.1" customHeight="1" x14ac:dyDescent="0.3">
      <c r="N328" s="219"/>
    </row>
    <row r="329" spans="14:14" ht="32.1" customHeight="1" x14ac:dyDescent="0.3">
      <c r="N329" s="219"/>
    </row>
    <row r="330" spans="14:14" ht="32.1" customHeight="1" x14ac:dyDescent="0.3">
      <c r="N330" s="219"/>
    </row>
    <row r="331" spans="14:14" ht="32.1" customHeight="1" x14ac:dyDescent="0.3">
      <c r="N331" s="219"/>
    </row>
    <row r="332" spans="14:14" ht="32.1" customHeight="1" x14ac:dyDescent="0.3">
      <c r="N332" s="219"/>
    </row>
    <row r="333" spans="14:14" ht="32.1" customHeight="1" x14ac:dyDescent="0.3">
      <c r="N333" s="219"/>
    </row>
    <row r="334" spans="14:14" ht="32.1" customHeight="1" x14ac:dyDescent="0.3">
      <c r="N334" s="219"/>
    </row>
    <row r="335" spans="14:14" ht="32.1" customHeight="1" x14ac:dyDescent="0.3">
      <c r="N335" s="219"/>
    </row>
    <row r="336" spans="14:14" ht="32.1" customHeight="1" x14ac:dyDescent="0.3">
      <c r="N336" s="219"/>
    </row>
    <row r="337" spans="14:14" ht="32.1" customHeight="1" x14ac:dyDescent="0.3">
      <c r="N337" s="219"/>
    </row>
    <row r="338" spans="14:14" ht="32.1" customHeight="1" x14ac:dyDescent="0.3">
      <c r="N338" s="219"/>
    </row>
    <row r="339" spans="14:14" ht="32.1" customHeight="1" x14ac:dyDescent="0.3">
      <c r="N339" s="219"/>
    </row>
    <row r="340" spans="14:14" ht="32.1" customHeight="1" x14ac:dyDescent="0.3">
      <c r="N340" s="219"/>
    </row>
    <row r="341" spans="14:14" ht="32.1" customHeight="1" x14ac:dyDescent="0.3">
      <c r="N341" s="219"/>
    </row>
    <row r="342" spans="14:14" ht="32.1" customHeight="1" x14ac:dyDescent="0.3">
      <c r="N342" s="219"/>
    </row>
    <row r="343" spans="14:14" ht="32.1" customHeight="1" x14ac:dyDescent="0.3">
      <c r="N343" s="219"/>
    </row>
    <row r="344" spans="14:14" ht="32.1" customHeight="1" x14ac:dyDescent="0.3">
      <c r="N344" s="219"/>
    </row>
    <row r="345" spans="14:14" ht="32.1" customHeight="1" x14ac:dyDescent="0.3">
      <c r="N345" s="219"/>
    </row>
    <row r="346" spans="14:14" ht="32.1" customHeight="1" x14ac:dyDescent="0.3">
      <c r="N346" s="219"/>
    </row>
    <row r="347" spans="14:14" ht="32.1" customHeight="1" x14ac:dyDescent="0.3">
      <c r="N347" s="219"/>
    </row>
    <row r="348" spans="14:14" ht="32.1" customHeight="1" x14ac:dyDescent="0.3">
      <c r="N348" s="219"/>
    </row>
    <row r="349" spans="14:14" ht="32.1" customHeight="1" x14ac:dyDescent="0.3">
      <c r="N349" s="219"/>
    </row>
    <row r="350" spans="14:14" ht="32.1" customHeight="1" x14ac:dyDescent="0.3">
      <c r="N350" s="219"/>
    </row>
    <row r="351" spans="14:14" ht="32.1" customHeight="1" x14ac:dyDescent="0.3">
      <c r="N351" s="219"/>
    </row>
    <row r="352" spans="14:14" ht="32.1" customHeight="1" x14ac:dyDescent="0.3">
      <c r="N352" s="219"/>
    </row>
    <row r="353" spans="14:14" ht="32.1" customHeight="1" x14ac:dyDescent="0.3">
      <c r="N353" s="219"/>
    </row>
    <row r="354" spans="14:14" ht="32.1" customHeight="1" x14ac:dyDescent="0.3">
      <c r="N354" s="219"/>
    </row>
    <row r="355" spans="14:14" ht="32.1" customHeight="1" x14ac:dyDescent="0.3">
      <c r="N355" s="219"/>
    </row>
    <row r="356" spans="14:14" ht="32.1" customHeight="1" x14ac:dyDescent="0.3">
      <c r="N356" s="219"/>
    </row>
    <row r="357" spans="14:14" ht="32.1" customHeight="1" x14ac:dyDescent="0.3">
      <c r="N357" s="219"/>
    </row>
    <row r="358" spans="14:14" ht="32.1" customHeight="1" x14ac:dyDescent="0.3">
      <c r="N358" s="219"/>
    </row>
    <row r="359" spans="14:14" ht="32.1" customHeight="1" x14ac:dyDescent="0.3">
      <c r="N359" s="219"/>
    </row>
    <row r="360" spans="14:14" ht="32.1" customHeight="1" x14ac:dyDescent="0.3">
      <c r="N360" s="219"/>
    </row>
    <row r="361" spans="14:14" ht="32.1" customHeight="1" x14ac:dyDescent="0.3">
      <c r="N361" s="219"/>
    </row>
    <row r="362" spans="14:14" ht="32.1" customHeight="1" x14ac:dyDescent="0.3">
      <c r="N362" s="219"/>
    </row>
    <row r="363" spans="14:14" ht="32.1" customHeight="1" x14ac:dyDescent="0.3">
      <c r="N363" s="219"/>
    </row>
    <row r="364" spans="14:14" ht="32.1" customHeight="1" x14ac:dyDescent="0.3">
      <c r="N364" s="219"/>
    </row>
    <row r="365" spans="14:14" ht="32.1" customHeight="1" x14ac:dyDescent="0.3">
      <c r="N365" s="219"/>
    </row>
    <row r="366" spans="14:14" ht="32.1" customHeight="1" x14ac:dyDescent="0.3">
      <c r="N366" s="219"/>
    </row>
    <row r="367" spans="14:14" ht="32.1" customHeight="1" x14ac:dyDescent="0.3">
      <c r="N367" s="219"/>
    </row>
    <row r="368" spans="14:14" ht="32.1" customHeight="1" x14ac:dyDescent="0.3">
      <c r="N368" s="219"/>
    </row>
    <row r="369" spans="14:14" ht="32.1" customHeight="1" x14ac:dyDescent="0.3">
      <c r="N369" s="219"/>
    </row>
    <row r="370" spans="14:14" ht="32.1" customHeight="1" x14ac:dyDescent="0.3">
      <c r="N370" s="219"/>
    </row>
    <row r="371" spans="14:14" ht="32.1" customHeight="1" x14ac:dyDescent="0.3">
      <c r="N371" s="219"/>
    </row>
    <row r="372" spans="14:14" ht="32.1" customHeight="1" x14ac:dyDescent="0.3">
      <c r="N372" s="219"/>
    </row>
    <row r="373" spans="14:14" ht="32.1" customHeight="1" x14ac:dyDescent="0.3">
      <c r="N373" s="219"/>
    </row>
    <row r="374" spans="14:14" ht="32.1" customHeight="1" x14ac:dyDescent="0.3">
      <c r="N374" s="219"/>
    </row>
    <row r="375" spans="14:14" ht="32.1" customHeight="1" x14ac:dyDescent="0.3">
      <c r="N375" s="219"/>
    </row>
    <row r="376" spans="14:14" ht="32.1" customHeight="1" x14ac:dyDescent="0.3">
      <c r="N376" s="219"/>
    </row>
    <row r="377" spans="14:14" ht="32.1" customHeight="1" x14ac:dyDescent="0.3">
      <c r="N377" s="219"/>
    </row>
    <row r="378" spans="14:14" ht="32.1" customHeight="1" x14ac:dyDescent="0.3">
      <c r="N378" s="219"/>
    </row>
    <row r="379" spans="14:14" ht="32.1" customHeight="1" x14ac:dyDescent="0.3">
      <c r="N379" s="219"/>
    </row>
    <row r="380" spans="14:14" ht="32.1" customHeight="1" x14ac:dyDescent="0.3">
      <c r="N380" s="219"/>
    </row>
    <row r="381" spans="14:14" ht="32.1" customHeight="1" x14ac:dyDescent="0.3">
      <c r="N381" s="219"/>
    </row>
    <row r="382" spans="14:14" ht="32.1" customHeight="1" x14ac:dyDescent="0.3">
      <c r="N382" s="219"/>
    </row>
    <row r="383" spans="14:14" ht="32.1" customHeight="1" x14ac:dyDescent="0.3">
      <c r="N383" s="219"/>
    </row>
    <row r="384" spans="14:14" ht="32.1" customHeight="1" x14ac:dyDescent="0.3">
      <c r="N384" s="219"/>
    </row>
    <row r="385" spans="14:14" ht="32.1" customHeight="1" x14ac:dyDescent="0.3">
      <c r="N385" s="219"/>
    </row>
    <row r="386" spans="14:14" ht="32.1" customHeight="1" x14ac:dyDescent="0.3">
      <c r="N386" s="219"/>
    </row>
    <row r="387" spans="14:14" ht="32.1" customHeight="1" x14ac:dyDescent="0.3">
      <c r="N387" s="219"/>
    </row>
    <row r="388" spans="14:14" ht="32.1" customHeight="1" x14ac:dyDescent="0.3">
      <c r="N388" s="219"/>
    </row>
    <row r="389" spans="14:14" ht="32.1" customHeight="1" x14ac:dyDescent="0.3">
      <c r="N389" s="219"/>
    </row>
    <row r="390" spans="14:14" ht="32.1" customHeight="1" x14ac:dyDescent="0.3">
      <c r="N390" s="219"/>
    </row>
    <row r="391" spans="14:14" ht="32.1" customHeight="1" x14ac:dyDescent="0.3">
      <c r="N391" s="219"/>
    </row>
    <row r="392" spans="14:14" ht="32.1" customHeight="1" x14ac:dyDescent="0.3">
      <c r="N392" s="219"/>
    </row>
    <row r="393" spans="14:14" ht="32.1" customHeight="1" x14ac:dyDescent="0.3">
      <c r="N393" s="219"/>
    </row>
    <row r="394" spans="14:14" ht="32.1" customHeight="1" x14ac:dyDescent="0.3">
      <c r="N394" s="219"/>
    </row>
    <row r="395" spans="14:14" ht="32.1" customHeight="1" x14ac:dyDescent="0.3">
      <c r="N395" s="219"/>
    </row>
    <row r="396" spans="14:14" ht="32.1" customHeight="1" x14ac:dyDescent="0.3">
      <c r="N396" s="219"/>
    </row>
    <row r="397" spans="14:14" ht="32.1" customHeight="1" x14ac:dyDescent="0.3">
      <c r="N397" s="219"/>
    </row>
    <row r="398" spans="14:14" ht="32.1" customHeight="1" x14ac:dyDescent="0.3">
      <c r="N398" s="219"/>
    </row>
    <row r="399" spans="14:14" ht="32.1" customHeight="1" x14ac:dyDescent="0.3">
      <c r="N399" s="219"/>
    </row>
    <row r="400" spans="14:14" ht="32.1" customHeight="1" x14ac:dyDescent="0.3">
      <c r="N400" s="219"/>
    </row>
    <row r="401" spans="14:14" ht="32.1" customHeight="1" x14ac:dyDescent="0.3">
      <c r="N401" s="219"/>
    </row>
    <row r="402" spans="14:14" ht="32.1" customHeight="1" x14ac:dyDescent="0.3">
      <c r="N402" s="219"/>
    </row>
    <row r="403" spans="14:14" ht="32.1" customHeight="1" x14ac:dyDescent="0.3">
      <c r="N403" s="219"/>
    </row>
    <row r="404" spans="14:14" ht="32.1" customHeight="1" x14ac:dyDescent="0.3">
      <c r="N404" s="219"/>
    </row>
    <row r="405" spans="14:14" ht="32.1" customHeight="1" x14ac:dyDescent="0.3">
      <c r="N405" s="219"/>
    </row>
    <row r="406" spans="14:14" ht="32.1" customHeight="1" x14ac:dyDescent="0.3">
      <c r="N406" s="219"/>
    </row>
    <row r="407" spans="14:14" ht="32.1" customHeight="1" x14ac:dyDescent="0.3">
      <c r="N407" s="219"/>
    </row>
    <row r="408" spans="14:14" ht="32.1" customHeight="1" x14ac:dyDescent="0.3">
      <c r="N408" s="219"/>
    </row>
    <row r="409" spans="14:14" ht="32.1" customHeight="1" x14ac:dyDescent="0.3">
      <c r="N409" s="219"/>
    </row>
    <row r="410" spans="14:14" ht="32.1" customHeight="1" x14ac:dyDescent="0.3">
      <c r="N410" s="219"/>
    </row>
    <row r="411" spans="14:14" ht="32.1" customHeight="1" x14ac:dyDescent="0.3">
      <c r="N411" s="219"/>
    </row>
    <row r="412" spans="14:14" ht="32.1" customHeight="1" x14ac:dyDescent="0.3">
      <c r="N412" s="219"/>
    </row>
    <row r="413" spans="14:14" ht="32.1" customHeight="1" x14ac:dyDescent="0.3">
      <c r="N413" s="219"/>
    </row>
    <row r="414" spans="14:14" ht="32.1" customHeight="1" x14ac:dyDescent="0.3">
      <c r="N414" s="219"/>
    </row>
    <row r="415" spans="14:14" ht="32.1" customHeight="1" x14ac:dyDescent="0.3">
      <c r="N415" s="219"/>
    </row>
    <row r="416" spans="14:14" ht="32.1" customHeight="1" x14ac:dyDescent="0.3">
      <c r="N416" s="219"/>
    </row>
    <row r="417" spans="14:14" ht="32.1" customHeight="1" x14ac:dyDescent="0.3">
      <c r="N417" s="219"/>
    </row>
    <row r="418" spans="14:14" ht="32.1" customHeight="1" x14ac:dyDescent="0.3">
      <c r="N418" s="219"/>
    </row>
    <row r="419" spans="14:14" ht="32.1" customHeight="1" x14ac:dyDescent="0.3">
      <c r="N419" s="219"/>
    </row>
    <row r="420" spans="14:14" ht="32.1" customHeight="1" x14ac:dyDescent="0.3">
      <c r="N420" s="219"/>
    </row>
    <row r="421" spans="14:14" ht="32.1" customHeight="1" x14ac:dyDescent="0.3">
      <c r="N421" s="219"/>
    </row>
    <row r="422" spans="14:14" ht="32.1" customHeight="1" x14ac:dyDescent="0.3">
      <c r="N422" s="219"/>
    </row>
    <row r="423" spans="14:14" ht="32.1" customHeight="1" x14ac:dyDescent="0.3">
      <c r="N423" s="219"/>
    </row>
    <row r="424" spans="14:14" ht="32.1" customHeight="1" x14ac:dyDescent="0.3">
      <c r="N424" s="219"/>
    </row>
    <row r="425" spans="14:14" ht="32.1" customHeight="1" x14ac:dyDescent="0.3">
      <c r="N425" s="219"/>
    </row>
    <row r="426" spans="14:14" ht="32.1" customHeight="1" x14ac:dyDescent="0.3">
      <c r="N426" s="219"/>
    </row>
    <row r="427" spans="14:14" ht="32.1" customHeight="1" x14ac:dyDescent="0.3">
      <c r="N427" s="219"/>
    </row>
    <row r="428" spans="14:14" ht="32.1" customHeight="1" x14ac:dyDescent="0.3">
      <c r="N428" s="219"/>
    </row>
    <row r="429" spans="14:14" ht="32.1" customHeight="1" x14ac:dyDescent="0.3">
      <c r="N429" s="219"/>
    </row>
    <row r="430" spans="14:14" ht="32.1" customHeight="1" x14ac:dyDescent="0.3">
      <c r="N430" s="219"/>
    </row>
    <row r="431" spans="14:14" ht="32.1" customHeight="1" x14ac:dyDescent="0.3">
      <c r="N431" s="219"/>
    </row>
    <row r="432" spans="14:14" ht="32.1" customHeight="1" x14ac:dyDescent="0.3">
      <c r="N432" s="219"/>
    </row>
    <row r="433" spans="14:14" ht="32.1" customHeight="1" x14ac:dyDescent="0.3">
      <c r="N433" s="219"/>
    </row>
    <row r="434" spans="14:14" ht="32.1" customHeight="1" x14ac:dyDescent="0.3">
      <c r="N434" s="219"/>
    </row>
    <row r="435" spans="14:14" ht="32.1" customHeight="1" x14ac:dyDescent="0.3">
      <c r="N435" s="219"/>
    </row>
    <row r="436" spans="14:14" ht="32.1" customHeight="1" x14ac:dyDescent="0.3">
      <c r="N436" s="219"/>
    </row>
    <row r="437" spans="14:14" ht="32.1" customHeight="1" x14ac:dyDescent="0.3">
      <c r="N437" s="219"/>
    </row>
    <row r="438" spans="14:14" ht="32.1" customHeight="1" x14ac:dyDescent="0.3">
      <c r="N438" s="219"/>
    </row>
    <row r="439" spans="14:14" ht="32.1" customHeight="1" x14ac:dyDescent="0.3">
      <c r="N439" s="219"/>
    </row>
    <row r="440" spans="14:14" ht="32.1" customHeight="1" x14ac:dyDescent="0.3">
      <c r="N440" s="219"/>
    </row>
    <row r="441" spans="14:14" ht="32.1" customHeight="1" x14ac:dyDescent="0.3">
      <c r="N441" s="219"/>
    </row>
    <row r="442" spans="14:14" ht="32.1" customHeight="1" x14ac:dyDescent="0.3">
      <c r="N442" s="219"/>
    </row>
    <row r="443" spans="14:14" ht="32.1" customHeight="1" x14ac:dyDescent="0.3">
      <c r="N443" s="219"/>
    </row>
    <row r="444" spans="14:14" ht="32.1" customHeight="1" x14ac:dyDescent="0.3">
      <c r="N444" s="219"/>
    </row>
    <row r="445" spans="14:14" ht="32.1" customHeight="1" x14ac:dyDescent="0.3">
      <c r="N445" s="219"/>
    </row>
    <row r="446" spans="14:14" ht="32.1" customHeight="1" x14ac:dyDescent="0.3">
      <c r="N446" s="219"/>
    </row>
    <row r="447" spans="14:14" ht="32.1" customHeight="1" x14ac:dyDescent="0.3">
      <c r="N447" s="219"/>
    </row>
    <row r="448" spans="14:14" ht="32.1" customHeight="1" x14ac:dyDescent="0.3">
      <c r="N448" s="219"/>
    </row>
    <row r="449" spans="14:14" ht="32.1" customHeight="1" x14ac:dyDescent="0.3">
      <c r="N449" s="219"/>
    </row>
    <row r="450" spans="14:14" ht="32.1" customHeight="1" x14ac:dyDescent="0.3">
      <c r="N450" s="219"/>
    </row>
    <row r="451" spans="14:14" ht="32.1" customHeight="1" x14ac:dyDescent="0.3">
      <c r="N451" s="219"/>
    </row>
    <row r="452" spans="14:14" ht="32.1" customHeight="1" x14ac:dyDescent="0.3">
      <c r="N452" s="219"/>
    </row>
    <row r="453" spans="14:14" ht="32.1" customHeight="1" x14ac:dyDescent="0.3">
      <c r="N453" s="219"/>
    </row>
    <row r="454" spans="14:14" ht="32.1" customHeight="1" x14ac:dyDescent="0.3">
      <c r="N454" s="219"/>
    </row>
    <row r="455" spans="14:14" ht="32.1" customHeight="1" x14ac:dyDescent="0.3">
      <c r="N455" s="219"/>
    </row>
    <row r="456" spans="14:14" ht="32.1" customHeight="1" x14ac:dyDescent="0.3">
      <c r="N456" s="219"/>
    </row>
    <row r="457" spans="14:14" ht="32.1" customHeight="1" x14ac:dyDescent="0.3">
      <c r="N457" s="219"/>
    </row>
    <row r="458" spans="14:14" ht="32.1" customHeight="1" x14ac:dyDescent="0.3">
      <c r="N458" s="219"/>
    </row>
    <row r="459" spans="14:14" ht="32.1" customHeight="1" x14ac:dyDescent="0.3">
      <c r="N459" s="219"/>
    </row>
    <row r="460" spans="14:14" ht="32.1" customHeight="1" x14ac:dyDescent="0.3">
      <c r="N460" s="219"/>
    </row>
    <row r="461" spans="14:14" ht="32.1" customHeight="1" x14ac:dyDescent="0.3">
      <c r="N461" s="219"/>
    </row>
    <row r="462" spans="14:14" ht="32.1" customHeight="1" x14ac:dyDescent="0.3">
      <c r="N462" s="219"/>
    </row>
    <row r="463" spans="14:14" ht="32.1" customHeight="1" x14ac:dyDescent="0.3">
      <c r="N463" s="219"/>
    </row>
    <row r="464" spans="14:14" ht="32.1" customHeight="1" x14ac:dyDescent="0.3">
      <c r="N464" s="219"/>
    </row>
    <row r="465" spans="14:14" ht="32.1" customHeight="1" x14ac:dyDescent="0.3">
      <c r="N465" s="219"/>
    </row>
    <row r="466" spans="14:14" ht="32.1" customHeight="1" x14ac:dyDescent="0.3">
      <c r="N466" s="219"/>
    </row>
    <row r="467" spans="14:14" ht="32.1" customHeight="1" x14ac:dyDescent="0.3">
      <c r="N467" s="219"/>
    </row>
    <row r="468" spans="14:14" ht="32.1" customHeight="1" x14ac:dyDescent="0.3">
      <c r="N468" s="219"/>
    </row>
    <row r="469" spans="14:14" ht="32.1" customHeight="1" x14ac:dyDescent="0.3">
      <c r="N469" s="219"/>
    </row>
    <row r="470" spans="14:14" ht="32.1" customHeight="1" x14ac:dyDescent="0.3">
      <c r="N470" s="219"/>
    </row>
    <row r="471" spans="14:14" ht="32.1" customHeight="1" x14ac:dyDescent="0.3">
      <c r="N471" s="219"/>
    </row>
    <row r="472" spans="14:14" ht="32.1" customHeight="1" x14ac:dyDescent="0.3">
      <c r="N472" s="219"/>
    </row>
    <row r="473" spans="14:14" ht="32.1" customHeight="1" x14ac:dyDescent="0.3">
      <c r="N473" s="219"/>
    </row>
    <row r="474" spans="14:14" ht="32.1" customHeight="1" x14ac:dyDescent="0.3">
      <c r="N474" s="219"/>
    </row>
    <row r="475" spans="14:14" ht="32.1" customHeight="1" x14ac:dyDescent="0.3">
      <c r="N475" s="219"/>
    </row>
    <row r="476" spans="14:14" ht="32.1" customHeight="1" x14ac:dyDescent="0.3">
      <c r="N476" s="219"/>
    </row>
    <row r="477" spans="14:14" ht="32.1" customHeight="1" x14ac:dyDescent="0.3">
      <c r="N477" s="219"/>
    </row>
    <row r="478" spans="14:14" ht="32.1" customHeight="1" x14ac:dyDescent="0.3">
      <c r="N478" s="219"/>
    </row>
    <row r="479" spans="14:14" ht="32.1" customHeight="1" x14ac:dyDescent="0.3">
      <c r="N479" s="219"/>
    </row>
    <row r="480" spans="14:14" ht="32.1" customHeight="1" x14ac:dyDescent="0.3">
      <c r="N480" s="219"/>
    </row>
    <row r="481" spans="14:14" ht="32.1" customHeight="1" x14ac:dyDescent="0.3">
      <c r="N481" s="219"/>
    </row>
    <row r="482" spans="14:14" ht="32.1" customHeight="1" x14ac:dyDescent="0.3">
      <c r="N482" s="219"/>
    </row>
    <row r="483" spans="14:14" ht="32.1" customHeight="1" x14ac:dyDescent="0.3">
      <c r="N483" s="219"/>
    </row>
    <row r="484" spans="14:14" ht="32.1" customHeight="1" x14ac:dyDescent="0.3">
      <c r="N484" s="219"/>
    </row>
    <row r="485" spans="14:14" ht="32.1" customHeight="1" x14ac:dyDescent="0.3">
      <c r="N485" s="219"/>
    </row>
    <row r="486" spans="14:14" ht="32.1" customHeight="1" x14ac:dyDescent="0.3">
      <c r="N486" s="219"/>
    </row>
    <row r="487" spans="14:14" ht="32.1" customHeight="1" x14ac:dyDescent="0.3">
      <c r="N487" s="219"/>
    </row>
    <row r="488" spans="14:14" ht="32.1" customHeight="1" x14ac:dyDescent="0.3">
      <c r="N488" s="219"/>
    </row>
    <row r="489" spans="14:14" ht="32.1" customHeight="1" x14ac:dyDescent="0.3">
      <c r="N489" s="219"/>
    </row>
    <row r="490" spans="14:14" ht="32.1" customHeight="1" x14ac:dyDescent="0.3">
      <c r="N490" s="219"/>
    </row>
    <row r="491" spans="14:14" ht="32.1" customHeight="1" x14ac:dyDescent="0.3">
      <c r="N491" s="219"/>
    </row>
    <row r="492" spans="14:14" ht="32.1" customHeight="1" x14ac:dyDescent="0.3">
      <c r="N492" s="219"/>
    </row>
    <row r="493" spans="14:14" ht="32.1" customHeight="1" x14ac:dyDescent="0.3">
      <c r="N493" s="219"/>
    </row>
    <row r="494" spans="14:14" ht="32.1" customHeight="1" x14ac:dyDescent="0.3">
      <c r="N494" s="219"/>
    </row>
    <row r="495" spans="14:14" ht="32.1" customHeight="1" x14ac:dyDescent="0.3">
      <c r="N495" s="219"/>
    </row>
    <row r="496" spans="14:14" ht="32.1" customHeight="1" x14ac:dyDescent="0.3">
      <c r="N496" s="219"/>
    </row>
    <row r="497" spans="14:14" ht="32.1" customHeight="1" x14ac:dyDescent="0.3">
      <c r="N497" s="219"/>
    </row>
    <row r="498" spans="14:14" ht="32.1" customHeight="1" x14ac:dyDescent="0.3">
      <c r="N498" s="219"/>
    </row>
    <row r="499" spans="14:14" ht="32.1" customHeight="1" x14ac:dyDescent="0.3">
      <c r="N499" s="219"/>
    </row>
    <row r="500" spans="14:14" ht="32.1" customHeight="1" x14ac:dyDescent="0.3">
      <c r="N500" s="219"/>
    </row>
    <row r="501" spans="14:14" ht="32.1" customHeight="1" x14ac:dyDescent="0.3">
      <c r="N501" s="219"/>
    </row>
    <row r="502" spans="14:14" ht="32.1" customHeight="1" x14ac:dyDescent="0.3">
      <c r="N502" s="219"/>
    </row>
    <row r="503" spans="14:14" ht="32.1" customHeight="1" x14ac:dyDescent="0.3">
      <c r="N503" s="219"/>
    </row>
    <row r="504" spans="14:14" ht="32.1" customHeight="1" x14ac:dyDescent="0.3">
      <c r="N504" s="219"/>
    </row>
    <row r="505" spans="14:14" ht="32.1" customHeight="1" x14ac:dyDescent="0.3">
      <c r="N505" s="219"/>
    </row>
    <row r="506" spans="14:14" ht="32.1" customHeight="1" x14ac:dyDescent="0.3">
      <c r="N506" s="219"/>
    </row>
    <row r="507" spans="14:14" ht="32.1" customHeight="1" x14ac:dyDescent="0.3">
      <c r="N507" s="219"/>
    </row>
    <row r="508" spans="14:14" ht="32.1" customHeight="1" x14ac:dyDescent="0.3">
      <c r="N508" s="219"/>
    </row>
    <row r="509" spans="14:14" ht="32.1" customHeight="1" x14ac:dyDescent="0.3">
      <c r="N509" s="219"/>
    </row>
    <row r="510" spans="14:14" ht="32.1" customHeight="1" x14ac:dyDescent="0.3">
      <c r="N510" s="219"/>
    </row>
    <row r="511" spans="14:14" ht="32.1" customHeight="1" x14ac:dyDescent="0.3">
      <c r="N511" s="219"/>
    </row>
    <row r="512" spans="14:14" ht="32.1" customHeight="1" x14ac:dyDescent="0.3">
      <c r="N512" s="219"/>
    </row>
    <row r="513" spans="14:14" ht="32.1" customHeight="1" x14ac:dyDescent="0.3">
      <c r="N513" s="219"/>
    </row>
    <row r="514" spans="14:14" ht="32.1" customHeight="1" x14ac:dyDescent="0.3">
      <c r="N514" s="219"/>
    </row>
    <row r="515" spans="14:14" ht="32.1" customHeight="1" x14ac:dyDescent="0.3">
      <c r="N515" s="219"/>
    </row>
    <row r="516" spans="14:14" ht="32.1" customHeight="1" x14ac:dyDescent="0.3">
      <c r="N516" s="219"/>
    </row>
    <row r="517" spans="14:14" ht="32.1" customHeight="1" x14ac:dyDescent="0.3">
      <c r="N517" s="219"/>
    </row>
    <row r="518" spans="14:14" ht="32.1" customHeight="1" x14ac:dyDescent="0.3">
      <c r="N518" s="219"/>
    </row>
    <row r="519" spans="14:14" ht="32.1" customHeight="1" x14ac:dyDescent="0.3">
      <c r="N519" s="219"/>
    </row>
    <row r="520" spans="14:14" ht="32.1" customHeight="1" x14ac:dyDescent="0.3">
      <c r="N520" s="219"/>
    </row>
    <row r="521" spans="14:14" ht="32.1" customHeight="1" x14ac:dyDescent="0.3">
      <c r="N521" s="219"/>
    </row>
    <row r="522" spans="14:14" ht="32.1" customHeight="1" x14ac:dyDescent="0.3">
      <c r="N522" s="219"/>
    </row>
    <row r="523" spans="14:14" ht="32.1" customHeight="1" x14ac:dyDescent="0.3">
      <c r="N523" s="219"/>
    </row>
    <row r="524" spans="14:14" ht="32.1" customHeight="1" x14ac:dyDescent="0.3">
      <c r="N524" s="219"/>
    </row>
    <row r="525" spans="14:14" ht="32.1" customHeight="1" x14ac:dyDescent="0.3">
      <c r="N525" s="219"/>
    </row>
    <row r="526" spans="14:14" ht="32.1" customHeight="1" x14ac:dyDescent="0.3">
      <c r="N526" s="219"/>
    </row>
    <row r="527" spans="14:14" ht="32.1" customHeight="1" x14ac:dyDescent="0.3">
      <c r="N527" s="219"/>
    </row>
    <row r="528" spans="14:14" ht="32.1" customHeight="1" x14ac:dyDescent="0.3">
      <c r="N528" s="219"/>
    </row>
    <row r="529" spans="14:14" ht="32.1" customHeight="1" x14ac:dyDescent="0.3">
      <c r="N529" s="219"/>
    </row>
    <row r="530" spans="14:14" ht="32.1" customHeight="1" x14ac:dyDescent="0.3">
      <c r="N530" s="219"/>
    </row>
    <row r="531" spans="14:14" ht="32.1" customHeight="1" x14ac:dyDescent="0.3">
      <c r="N531" s="219"/>
    </row>
    <row r="532" spans="14:14" ht="32.1" customHeight="1" x14ac:dyDescent="0.3">
      <c r="N532" s="219"/>
    </row>
    <row r="533" spans="14:14" ht="32.1" customHeight="1" x14ac:dyDescent="0.3">
      <c r="N533" s="219"/>
    </row>
    <row r="534" spans="14:14" ht="32.1" customHeight="1" x14ac:dyDescent="0.3">
      <c r="N534" s="219"/>
    </row>
    <row r="535" spans="14:14" ht="32.1" customHeight="1" x14ac:dyDescent="0.3">
      <c r="N535" s="219"/>
    </row>
    <row r="536" spans="14:14" ht="32.1" customHeight="1" x14ac:dyDescent="0.3">
      <c r="N536" s="219"/>
    </row>
    <row r="537" spans="14:14" ht="32.1" customHeight="1" x14ac:dyDescent="0.3">
      <c r="N537" s="219"/>
    </row>
    <row r="538" spans="14:14" ht="32.1" customHeight="1" x14ac:dyDescent="0.3">
      <c r="N538" s="219"/>
    </row>
    <row r="539" spans="14:14" ht="32.1" customHeight="1" x14ac:dyDescent="0.3">
      <c r="N539" s="219"/>
    </row>
    <row r="540" spans="14:14" ht="32.1" customHeight="1" x14ac:dyDescent="0.3">
      <c r="N540" s="219"/>
    </row>
    <row r="541" spans="14:14" ht="32.1" customHeight="1" x14ac:dyDescent="0.3">
      <c r="N541" s="219"/>
    </row>
    <row r="542" spans="14:14" ht="32.1" customHeight="1" x14ac:dyDescent="0.3">
      <c r="N542" s="219"/>
    </row>
    <row r="543" spans="14:14" ht="32.1" customHeight="1" x14ac:dyDescent="0.3">
      <c r="N543" s="219"/>
    </row>
    <row r="544" spans="14:14" ht="32.1" customHeight="1" x14ac:dyDescent="0.3">
      <c r="N544" s="219"/>
    </row>
    <row r="545" spans="14:14" ht="32.1" customHeight="1" x14ac:dyDescent="0.3">
      <c r="N545" s="219"/>
    </row>
    <row r="546" spans="14:14" ht="32.1" customHeight="1" x14ac:dyDescent="0.3">
      <c r="N546" s="219"/>
    </row>
    <row r="547" spans="14:14" ht="32.1" customHeight="1" x14ac:dyDescent="0.3">
      <c r="N547" s="219"/>
    </row>
    <row r="548" spans="14:14" ht="32.1" customHeight="1" x14ac:dyDescent="0.3">
      <c r="N548" s="219"/>
    </row>
    <row r="549" spans="14:14" ht="32.1" customHeight="1" x14ac:dyDescent="0.3">
      <c r="N549" s="219"/>
    </row>
    <row r="550" spans="14:14" ht="32.1" customHeight="1" x14ac:dyDescent="0.3">
      <c r="N550" s="219"/>
    </row>
    <row r="551" spans="14:14" ht="32.1" customHeight="1" x14ac:dyDescent="0.3">
      <c r="N551" s="219"/>
    </row>
    <row r="552" spans="14:14" ht="32.1" customHeight="1" x14ac:dyDescent="0.3">
      <c r="N552" s="219"/>
    </row>
    <row r="553" spans="14:14" ht="32.1" customHeight="1" x14ac:dyDescent="0.3">
      <c r="N553" s="219"/>
    </row>
    <row r="554" spans="14:14" ht="32.1" customHeight="1" x14ac:dyDescent="0.3">
      <c r="N554" s="219"/>
    </row>
    <row r="555" spans="14:14" ht="32.1" customHeight="1" x14ac:dyDescent="0.3">
      <c r="N555" s="219"/>
    </row>
    <row r="556" spans="14:14" ht="32.1" customHeight="1" x14ac:dyDescent="0.3">
      <c r="N556" s="219"/>
    </row>
    <row r="557" spans="14:14" ht="32.1" customHeight="1" x14ac:dyDescent="0.3">
      <c r="N557" s="219"/>
    </row>
    <row r="558" spans="14:14" ht="32.1" customHeight="1" x14ac:dyDescent="0.3">
      <c r="N558" s="219"/>
    </row>
    <row r="559" spans="14:14" ht="32.1" customHeight="1" x14ac:dyDescent="0.3">
      <c r="N559" s="219"/>
    </row>
    <row r="560" spans="14:14" ht="32.1" customHeight="1" x14ac:dyDescent="0.3">
      <c r="N560" s="219"/>
    </row>
    <row r="561" spans="14:14" ht="32.1" customHeight="1" x14ac:dyDescent="0.3">
      <c r="N561" s="219"/>
    </row>
    <row r="562" spans="14:14" ht="32.1" customHeight="1" x14ac:dyDescent="0.3">
      <c r="N562" s="219"/>
    </row>
    <row r="563" spans="14:14" ht="32.1" customHeight="1" x14ac:dyDescent="0.3">
      <c r="N563" s="219"/>
    </row>
    <row r="564" spans="14:14" ht="32.1" customHeight="1" x14ac:dyDescent="0.3">
      <c r="N564" s="219"/>
    </row>
    <row r="565" spans="14:14" ht="32.1" customHeight="1" x14ac:dyDescent="0.3">
      <c r="N565" s="219"/>
    </row>
    <row r="566" spans="14:14" ht="32.1" customHeight="1" x14ac:dyDescent="0.3">
      <c r="N566" s="219"/>
    </row>
    <row r="567" spans="14:14" ht="32.1" customHeight="1" x14ac:dyDescent="0.3">
      <c r="N567" s="219"/>
    </row>
    <row r="568" spans="14:14" ht="32.1" customHeight="1" x14ac:dyDescent="0.3">
      <c r="N568" s="219"/>
    </row>
    <row r="569" spans="14:14" ht="32.1" customHeight="1" x14ac:dyDescent="0.3">
      <c r="N569" s="219"/>
    </row>
    <row r="570" spans="14:14" ht="32.1" customHeight="1" x14ac:dyDescent="0.3">
      <c r="N570" s="219"/>
    </row>
    <row r="571" spans="14:14" ht="32.1" customHeight="1" x14ac:dyDescent="0.3">
      <c r="N571" s="219"/>
    </row>
    <row r="572" spans="14:14" ht="32.1" customHeight="1" x14ac:dyDescent="0.3">
      <c r="N572" s="219"/>
    </row>
    <row r="573" spans="14:14" ht="32.1" customHeight="1" x14ac:dyDescent="0.3">
      <c r="N573" s="219"/>
    </row>
    <row r="574" spans="14:14" ht="32.1" customHeight="1" x14ac:dyDescent="0.3">
      <c r="N574" s="219"/>
    </row>
    <row r="575" spans="14:14" ht="32.1" customHeight="1" x14ac:dyDescent="0.3">
      <c r="N575" s="219"/>
    </row>
    <row r="576" spans="14:14" ht="32.1" customHeight="1" x14ac:dyDescent="0.3">
      <c r="N576" s="219"/>
    </row>
    <row r="577" spans="14:14" ht="32.1" customHeight="1" x14ac:dyDescent="0.3">
      <c r="N577" s="219"/>
    </row>
    <row r="578" spans="14:14" ht="32.1" customHeight="1" x14ac:dyDescent="0.3">
      <c r="N578" s="219"/>
    </row>
    <row r="579" spans="14:14" ht="32.1" customHeight="1" x14ac:dyDescent="0.3">
      <c r="N579" s="219"/>
    </row>
    <row r="580" spans="14:14" ht="32.1" customHeight="1" x14ac:dyDescent="0.3">
      <c r="N580" s="219"/>
    </row>
    <row r="581" spans="14:14" ht="32.1" customHeight="1" x14ac:dyDescent="0.3">
      <c r="N581" s="219"/>
    </row>
    <row r="582" spans="14:14" ht="32.1" customHeight="1" x14ac:dyDescent="0.3">
      <c r="N582" s="219"/>
    </row>
    <row r="583" spans="14:14" ht="32.1" customHeight="1" x14ac:dyDescent="0.3">
      <c r="N583" s="219"/>
    </row>
    <row r="584" spans="14:14" ht="32.1" customHeight="1" x14ac:dyDescent="0.3">
      <c r="N584" s="219"/>
    </row>
    <row r="585" spans="14:14" ht="32.1" customHeight="1" x14ac:dyDescent="0.3">
      <c r="N585" s="219"/>
    </row>
    <row r="586" spans="14:14" ht="32.1" customHeight="1" x14ac:dyDescent="0.3">
      <c r="N586" s="219"/>
    </row>
    <row r="587" spans="14:14" ht="32.1" customHeight="1" x14ac:dyDescent="0.3">
      <c r="N587" s="219"/>
    </row>
    <row r="588" spans="14:14" ht="32.1" customHeight="1" x14ac:dyDescent="0.3">
      <c r="N588" s="219"/>
    </row>
    <row r="589" spans="14:14" ht="32.1" customHeight="1" x14ac:dyDescent="0.3">
      <c r="N589" s="219"/>
    </row>
    <row r="590" spans="14:14" ht="32.1" customHeight="1" x14ac:dyDescent="0.3">
      <c r="N590" s="219"/>
    </row>
    <row r="591" spans="14:14" ht="32.1" customHeight="1" x14ac:dyDescent="0.3">
      <c r="N591" s="219"/>
    </row>
    <row r="592" spans="14:14" ht="32.1" customHeight="1" x14ac:dyDescent="0.3">
      <c r="N592" s="219"/>
    </row>
    <row r="593" spans="14:14" ht="32.1" customHeight="1" x14ac:dyDescent="0.3">
      <c r="N593" s="219"/>
    </row>
    <row r="594" spans="14:14" ht="32.1" customHeight="1" x14ac:dyDescent="0.3">
      <c r="N594" s="219"/>
    </row>
    <row r="595" spans="14:14" ht="32.1" customHeight="1" x14ac:dyDescent="0.3">
      <c r="N595" s="219"/>
    </row>
    <row r="596" spans="14:14" ht="32.1" customHeight="1" x14ac:dyDescent="0.3">
      <c r="N596" s="219"/>
    </row>
    <row r="597" spans="14:14" ht="32.1" customHeight="1" x14ac:dyDescent="0.3">
      <c r="N597" s="219"/>
    </row>
    <row r="598" spans="14:14" ht="32.1" customHeight="1" x14ac:dyDescent="0.3">
      <c r="N598" s="219"/>
    </row>
    <row r="599" spans="14:14" ht="32.1" customHeight="1" x14ac:dyDescent="0.3">
      <c r="N599" s="219"/>
    </row>
    <row r="600" spans="14:14" ht="32.1" customHeight="1" x14ac:dyDescent="0.3">
      <c r="N600" s="219"/>
    </row>
    <row r="601" spans="14:14" ht="32.1" customHeight="1" x14ac:dyDescent="0.3">
      <c r="N601" s="219"/>
    </row>
    <row r="602" spans="14:14" ht="32.1" customHeight="1" x14ac:dyDescent="0.3">
      <c r="N602" s="219"/>
    </row>
    <row r="603" spans="14:14" ht="32.1" customHeight="1" x14ac:dyDescent="0.3">
      <c r="N603" s="219"/>
    </row>
    <row r="604" spans="14:14" ht="32.1" customHeight="1" x14ac:dyDescent="0.3">
      <c r="N604" s="219"/>
    </row>
    <row r="605" spans="14:14" ht="32.1" customHeight="1" x14ac:dyDescent="0.3">
      <c r="N605" s="219"/>
    </row>
    <row r="606" spans="14:14" ht="32.1" customHeight="1" x14ac:dyDescent="0.3">
      <c r="N606" s="219"/>
    </row>
    <row r="607" spans="14:14" ht="32.1" customHeight="1" x14ac:dyDescent="0.3">
      <c r="N607" s="219"/>
    </row>
    <row r="608" spans="14:14" ht="32.1" customHeight="1" x14ac:dyDescent="0.3">
      <c r="N608" s="219"/>
    </row>
    <row r="609" spans="14:14" ht="32.1" customHeight="1" x14ac:dyDescent="0.3">
      <c r="N609" s="219"/>
    </row>
    <row r="610" spans="14:14" ht="32.1" customHeight="1" x14ac:dyDescent="0.3">
      <c r="N610" s="219"/>
    </row>
    <row r="611" spans="14:14" ht="32.1" customHeight="1" x14ac:dyDescent="0.3">
      <c r="N611" s="219"/>
    </row>
    <row r="612" spans="14:14" ht="32.1" customHeight="1" x14ac:dyDescent="0.3">
      <c r="N612" s="219"/>
    </row>
    <row r="613" spans="14:14" ht="32.1" customHeight="1" x14ac:dyDescent="0.3">
      <c r="N613" s="219"/>
    </row>
    <row r="614" spans="14:14" ht="32.1" customHeight="1" x14ac:dyDescent="0.3">
      <c r="N614" s="219"/>
    </row>
    <row r="615" spans="14:14" ht="32.1" customHeight="1" x14ac:dyDescent="0.3">
      <c r="N615" s="219"/>
    </row>
    <row r="616" spans="14:14" ht="32.1" customHeight="1" x14ac:dyDescent="0.3">
      <c r="N616" s="219"/>
    </row>
    <row r="617" spans="14:14" ht="32.1" customHeight="1" x14ac:dyDescent="0.3">
      <c r="N617" s="219"/>
    </row>
    <row r="618" spans="14:14" ht="32.1" customHeight="1" x14ac:dyDescent="0.3">
      <c r="N618" s="219"/>
    </row>
    <row r="619" spans="14:14" ht="32.1" customHeight="1" x14ac:dyDescent="0.3">
      <c r="N619" s="219"/>
    </row>
    <row r="620" spans="14:14" ht="32.1" customHeight="1" x14ac:dyDescent="0.3">
      <c r="N620" s="219"/>
    </row>
    <row r="621" spans="14:14" ht="32.1" customHeight="1" x14ac:dyDescent="0.3">
      <c r="N621" s="219"/>
    </row>
    <row r="622" spans="14:14" ht="32.1" customHeight="1" x14ac:dyDescent="0.3">
      <c r="N622" s="219"/>
    </row>
    <row r="623" spans="14:14" ht="32.1" customHeight="1" x14ac:dyDescent="0.3">
      <c r="N623" s="219"/>
    </row>
    <row r="624" spans="14:14" ht="32.1" customHeight="1" x14ac:dyDescent="0.3">
      <c r="N624" s="219"/>
    </row>
    <row r="625" spans="14:14" ht="32.1" customHeight="1" x14ac:dyDescent="0.3">
      <c r="N625" s="219"/>
    </row>
    <row r="626" spans="14:14" ht="32.1" customHeight="1" x14ac:dyDescent="0.3">
      <c r="N626" s="219"/>
    </row>
    <row r="627" spans="14:14" ht="32.1" customHeight="1" x14ac:dyDescent="0.3">
      <c r="N627" s="219"/>
    </row>
    <row r="628" spans="14:14" ht="32.1" customHeight="1" x14ac:dyDescent="0.3">
      <c r="N628" s="219"/>
    </row>
    <row r="629" spans="14:14" ht="32.1" customHeight="1" x14ac:dyDescent="0.3">
      <c r="N629" s="219"/>
    </row>
    <row r="630" spans="14:14" ht="32.1" customHeight="1" x14ac:dyDescent="0.3">
      <c r="N630" s="219"/>
    </row>
    <row r="631" spans="14:14" ht="32.1" customHeight="1" x14ac:dyDescent="0.3">
      <c r="N631" s="219"/>
    </row>
    <row r="632" spans="14:14" ht="32.1" customHeight="1" x14ac:dyDescent="0.3">
      <c r="N632" s="219"/>
    </row>
    <row r="633" spans="14:14" ht="32.1" customHeight="1" x14ac:dyDescent="0.3">
      <c r="N633" s="219"/>
    </row>
    <row r="634" spans="14:14" ht="32.1" customHeight="1" x14ac:dyDescent="0.3">
      <c r="N634" s="219"/>
    </row>
    <row r="635" spans="14:14" ht="32.1" customHeight="1" x14ac:dyDescent="0.3">
      <c r="N635" s="219"/>
    </row>
    <row r="636" spans="14:14" ht="32.1" customHeight="1" x14ac:dyDescent="0.3">
      <c r="N636" s="219"/>
    </row>
    <row r="637" spans="14:14" ht="32.1" customHeight="1" x14ac:dyDescent="0.3">
      <c r="N637" s="219"/>
    </row>
    <row r="638" spans="14:14" ht="32.1" customHeight="1" x14ac:dyDescent="0.3">
      <c r="N638" s="219"/>
    </row>
    <row r="639" spans="14:14" ht="32.1" customHeight="1" x14ac:dyDescent="0.3">
      <c r="N639" s="219"/>
    </row>
    <row r="640" spans="14:14" ht="32.1" customHeight="1" x14ac:dyDescent="0.3">
      <c r="N640" s="219"/>
    </row>
    <row r="641" spans="14:14" ht="32.1" customHeight="1" x14ac:dyDescent="0.3">
      <c r="N641" s="219"/>
    </row>
    <row r="642" spans="14:14" ht="32.1" customHeight="1" x14ac:dyDescent="0.3">
      <c r="N642" s="219"/>
    </row>
    <row r="643" spans="14:14" ht="32.1" customHeight="1" x14ac:dyDescent="0.3">
      <c r="N643" s="219"/>
    </row>
    <row r="644" spans="14:14" ht="32.1" customHeight="1" x14ac:dyDescent="0.3">
      <c r="N644" s="219"/>
    </row>
    <row r="645" spans="14:14" ht="32.1" customHeight="1" x14ac:dyDescent="0.3">
      <c r="N645" s="219"/>
    </row>
    <row r="646" spans="14:14" ht="32.1" customHeight="1" x14ac:dyDescent="0.3">
      <c r="N646" s="219"/>
    </row>
    <row r="647" spans="14:14" ht="32.1" customHeight="1" x14ac:dyDescent="0.3">
      <c r="N647" s="219"/>
    </row>
    <row r="648" spans="14:14" ht="32.1" customHeight="1" x14ac:dyDescent="0.3">
      <c r="N648" s="219"/>
    </row>
    <row r="649" spans="14:14" ht="32.1" customHeight="1" x14ac:dyDescent="0.3">
      <c r="N649" s="219"/>
    </row>
    <row r="650" spans="14:14" ht="32.1" customHeight="1" x14ac:dyDescent="0.3">
      <c r="N650" s="219"/>
    </row>
    <row r="651" spans="14:14" ht="32.1" customHeight="1" x14ac:dyDescent="0.3">
      <c r="N651" s="219"/>
    </row>
    <row r="652" spans="14:14" ht="32.1" customHeight="1" x14ac:dyDescent="0.3">
      <c r="N652" s="219"/>
    </row>
    <row r="653" spans="14:14" ht="32.1" customHeight="1" x14ac:dyDescent="0.3">
      <c r="N653" s="219"/>
    </row>
    <row r="654" spans="14:14" ht="32.1" customHeight="1" x14ac:dyDescent="0.3">
      <c r="N654" s="219"/>
    </row>
    <row r="655" spans="14:14" ht="32.1" customHeight="1" x14ac:dyDescent="0.3">
      <c r="N655" s="219"/>
    </row>
    <row r="656" spans="14:14" ht="32.1" customHeight="1" x14ac:dyDescent="0.3">
      <c r="N656" s="219"/>
    </row>
    <row r="657" spans="14:14" ht="32.1" customHeight="1" x14ac:dyDescent="0.3">
      <c r="N657" s="219"/>
    </row>
    <row r="658" spans="14:14" ht="32.1" customHeight="1" x14ac:dyDescent="0.3">
      <c r="N658" s="219"/>
    </row>
    <row r="659" spans="14:14" ht="32.1" customHeight="1" x14ac:dyDescent="0.3">
      <c r="N659" s="219"/>
    </row>
    <row r="660" spans="14:14" ht="32.1" customHeight="1" x14ac:dyDescent="0.3">
      <c r="N660" s="219"/>
    </row>
    <row r="661" spans="14:14" ht="32.1" customHeight="1" x14ac:dyDescent="0.3">
      <c r="N661" s="219"/>
    </row>
    <row r="662" spans="14:14" ht="32.1" customHeight="1" x14ac:dyDescent="0.3">
      <c r="N662" s="219"/>
    </row>
    <row r="663" spans="14:14" ht="32.1" customHeight="1" x14ac:dyDescent="0.3">
      <c r="N663" s="219"/>
    </row>
    <row r="664" spans="14:14" ht="32.1" customHeight="1" x14ac:dyDescent="0.3">
      <c r="N664" s="219"/>
    </row>
    <row r="665" spans="14:14" ht="32.1" customHeight="1" x14ac:dyDescent="0.3">
      <c r="N665" s="219"/>
    </row>
    <row r="666" spans="14:14" ht="32.1" customHeight="1" x14ac:dyDescent="0.3">
      <c r="N666" s="219"/>
    </row>
    <row r="667" spans="14:14" ht="32.1" customHeight="1" x14ac:dyDescent="0.3">
      <c r="N667" s="219"/>
    </row>
    <row r="668" spans="14:14" ht="32.1" customHeight="1" x14ac:dyDescent="0.3">
      <c r="N668" s="219"/>
    </row>
    <row r="669" spans="14:14" ht="32.1" customHeight="1" x14ac:dyDescent="0.3">
      <c r="N669" s="219"/>
    </row>
    <row r="670" spans="14:14" ht="32.1" customHeight="1" x14ac:dyDescent="0.3">
      <c r="N670" s="219"/>
    </row>
    <row r="671" spans="14:14" ht="32.1" customHeight="1" x14ac:dyDescent="0.3">
      <c r="N671" s="219"/>
    </row>
    <row r="672" spans="14:14" ht="32.1" customHeight="1" x14ac:dyDescent="0.3">
      <c r="N672" s="219"/>
    </row>
    <row r="673" spans="14:14" ht="32.1" customHeight="1" x14ac:dyDescent="0.3">
      <c r="N673" s="219"/>
    </row>
    <row r="674" spans="14:14" ht="32.1" customHeight="1" x14ac:dyDescent="0.3">
      <c r="N674" s="219"/>
    </row>
    <row r="675" spans="14:14" ht="32.1" customHeight="1" x14ac:dyDescent="0.3">
      <c r="N675" s="219"/>
    </row>
    <row r="676" spans="14:14" ht="32.1" customHeight="1" x14ac:dyDescent="0.3">
      <c r="N676" s="219"/>
    </row>
    <row r="677" spans="14:14" ht="32.1" customHeight="1" x14ac:dyDescent="0.3">
      <c r="N677" s="219"/>
    </row>
    <row r="678" spans="14:14" ht="32.1" customHeight="1" x14ac:dyDescent="0.3">
      <c r="N678" s="219"/>
    </row>
    <row r="679" spans="14:14" ht="32.1" customHeight="1" x14ac:dyDescent="0.3">
      <c r="N679" s="219"/>
    </row>
    <row r="680" spans="14:14" ht="32.1" customHeight="1" x14ac:dyDescent="0.3">
      <c r="N680" s="219"/>
    </row>
    <row r="681" spans="14:14" ht="32.1" customHeight="1" x14ac:dyDescent="0.3">
      <c r="N681" s="219"/>
    </row>
    <row r="682" spans="14:14" ht="32.1" customHeight="1" x14ac:dyDescent="0.3">
      <c r="N682" s="219"/>
    </row>
    <row r="683" spans="14:14" ht="32.1" customHeight="1" x14ac:dyDescent="0.3">
      <c r="N683" s="219"/>
    </row>
    <row r="684" spans="14:14" ht="32.1" customHeight="1" x14ac:dyDescent="0.3">
      <c r="N684" s="219"/>
    </row>
    <row r="685" spans="14:14" ht="32.1" customHeight="1" x14ac:dyDescent="0.3">
      <c r="N685" s="219"/>
    </row>
    <row r="686" spans="14:14" ht="32.1" customHeight="1" x14ac:dyDescent="0.3">
      <c r="N686" s="219"/>
    </row>
    <row r="687" spans="14:14" ht="32.1" customHeight="1" x14ac:dyDescent="0.3">
      <c r="N687" s="219"/>
    </row>
    <row r="688" spans="14:14" ht="32.1" customHeight="1" x14ac:dyDescent="0.3">
      <c r="N688" s="219"/>
    </row>
    <row r="689" spans="14:14" ht="32.1" customHeight="1" x14ac:dyDescent="0.3">
      <c r="N689" s="219"/>
    </row>
    <row r="690" spans="14:14" ht="32.1" customHeight="1" x14ac:dyDescent="0.3">
      <c r="N690" s="219"/>
    </row>
    <row r="691" spans="14:14" ht="32.1" customHeight="1" x14ac:dyDescent="0.3">
      <c r="N691" s="219"/>
    </row>
    <row r="692" spans="14:14" ht="32.1" customHeight="1" x14ac:dyDescent="0.3">
      <c r="N692" s="219"/>
    </row>
    <row r="693" spans="14:14" ht="32.1" customHeight="1" x14ac:dyDescent="0.3">
      <c r="N693" s="219"/>
    </row>
    <row r="694" spans="14:14" ht="32.1" customHeight="1" x14ac:dyDescent="0.3">
      <c r="N694" s="219"/>
    </row>
    <row r="695" spans="14:14" ht="32.1" customHeight="1" x14ac:dyDescent="0.3">
      <c r="N695" s="219"/>
    </row>
    <row r="696" spans="14:14" ht="32.1" customHeight="1" x14ac:dyDescent="0.3">
      <c r="N696" s="219"/>
    </row>
    <row r="697" spans="14:14" ht="32.1" customHeight="1" x14ac:dyDescent="0.3">
      <c r="N697" s="219"/>
    </row>
    <row r="698" spans="14:14" ht="32.1" customHeight="1" x14ac:dyDescent="0.3">
      <c r="N698" s="219"/>
    </row>
    <row r="699" spans="14:14" ht="32.1" customHeight="1" x14ac:dyDescent="0.3">
      <c r="N699" s="219"/>
    </row>
    <row r="700" spans="14:14" ht="32.1" customHeight="1" x14ac:dyDescent="0.3">
      <c r="N700" s="219"/>
    </row>
  </sheetData>
  <mergeCells count="11">
    <mergeCell ref="N3:N4"/>
    <mergeCell ref="B1:N1"/>
    <mergeCell ref="B2:J2"/>
    <mergeCell ref="B3:B4"/>
    <mergeCell ref="C3:C4"/>
    <mergeCell ref="D3:D4"/>
    <mergeCell ref="E3:E4"/>
    <mergeCell ref="F3:G3"/>
    <mergeCell ref="H3:I3"/>
    <mergeCell ref="J3:K3"/>
    <mergeCell ref="L3:M3"/>
  </mergeCells>
  <phoneticPr fontId="4" type="noConversion"/>
  <conditionalFormatting sqref="B5:N500">
    <cfRule type="expression" dxfId="0" priority="1" stopIfTrue="1">
      <formula>$P5="s"</formula>
    </cfRule>
  </conditionalFormatting>
  <pageMargins left="0.7" right="0" top="0.59055118110236215" bottom="0.39370078740157477" header="0" footer="0"/>
  <pageSetup paperSize="9" scale="58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BFAC2-540E-4906-BF98-A593FB19F2C4}">
  <dimension ref="A1:BB336"/>
  <sheetViews>
    <sheetView view="pageBreakPreview" topLeftCell="C1" zoomScaleNormal="85" zoomScaleSheetLayoutView="100" workbookViewId="0">
      <pane ySplit="4" topLeftCell="A56" activePane="bottomLeft" state="frozen"/>
      <selection activeCell="C1" sqref="C1"/>
      <selection pane="bottomLeft" activeCell="F13" sqref="F13"/>
    </sheetView>
  </sheetViews>
  <sheetFormatPr defaultColWidth="9" defaultRowHeight="32.1" customHeight="1" x14ac:dyDescent="0.3"/>
  <cols>
    <col min="1" max="2" width="0" style="1" hidden="1" customWidth="1"/>
    <col min="3" max="4" width="37.625" style="1" customWidth="1"/>
    <col min="5" max="5" width="6.375" style="1" customWidth="1"/>
    <col min="6" max="6" width="9" style="1" customWidth="1"/>
    <col min="7" max="13" width="14.125" style="1" customWidth="1"/>
    <col min="14" max="14" width="14.125" style="11" customWidth="1"/>
    <col min="15" max="15" width="9.625" style="1" customWidth="1"/>
    <col min="16" max="16384" width="9" style="1"/>
  </cols>
  <sheetData>
    <row r="1" spans="1:54" ht="32.1" customHeight="1" x14ac:dyDescent="0.3">
      <c r="A1" s="9" t="s">
        <v>251</v>
      </c>
      <c r="B1" s="10"/>
      <c r="C1" s="272" t="s">
        <v>318</v>
      </c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</row>
    <row r="2" spans="1:54" ht="32.1" customHeight="1" x14ac:dyDescent="0.3">
      <c r="A2" s="7"/>
      <c r="B2" s="7"/>
      <c r="C2" s="267" t="s">
        <v>252</v>
      </c>
      <c r="D2" s="267"/>
      <c r="E2" s="267"/>
      <c r="F2" s="267"/>
      <c r="G2" s="267"/>
      <c r="H2" s="267"/>
      <c r="I2" s="267"/>
      <c r="J2" s="267"/>
      <c r="K2" s="267"/>
      <c r="L2" s="7"/>
      <c r="M2" s="7"/>
      <c r="N2" s="12"/>
      <c r="O2" s="7"/>
    </row>
    <row r="3" spans="1:54" ht="32.1" customHeight="1" x14ac:dyDescent="0.3">
      <c r="A3" s="264" t="s">
        <v>253</v>
      </c>
      <c r="B3" s="264" t="s">
        <v>1</v>
      </c>
      <c r="C3" s="264" t="s">
        <v>254</v>
      </c>
      <c r="D3" s="264" t="s">
        <v>2</v>
      </c>
      <c r="E3" s="264" t="s">
        <v>3</v>
      </c>
      <c r="F3" s="264" t="s">
        <v>85</v>
      </c>
      <c r="G3" s="264" t="s">
        <v>4</v>
      </c>
      <c r="H3" s="265"/>
      <c r="I3" s="264" t="s">
        <v>5</v>
      </c>
      <c r="J3" s="265"/>
      <c r="K3" s="264" t="s">
        <v>6</v>
      </c>
      <c r="L3" s="265"/>
      <c r="M3" s="264" t="s">
        <v>7</v>
      </c>
      <c r="N3" s="265"/>
      <c r="O3" s="264" t="s">
        <v>319</v>
      </c>
    </row>
    <row r="4" spans="1:54" ht="32.1" customHeight="1" x14ac:dyDescent="0.3">
      <c r="A4" s="265"/>
      <c r="B4" s="265"/>
      <c r="C4" s="265"/>
      <c r="D4" s="265"/>
      <c r="E4" s="265"/>
      <c r="F4" s="265"/>
      <c r="G4" s="3" t="s">
        <v>86</v>
      </c>
      <c r="H4" s="3" t="s">
        <v>87</v>
      </c>
      <c r="I4" s="3" t="s">
        <v>86</v>
      </c>
      <c r="J4" s="3" t="s">
        <v>87</v>
      </c>
      <c r="K4" s="3" t="s">
        <v>86</v>
      </c>
      <c r="L4" s="3" t="s">
        <v>87</v>
      </c>
      <c r="M4" s="3" t="s">
        <v>86</v>
      </c>
      <c r="N4" s="3" t="s">
        <v>87</v>
      </c>
      <c r="O4" s="265"/>
    </row>
    <row r="5" spans="1:54" ht="32.1" customHeight="1" x14ac:dyDescent="0.3">
      <c r="A5" s="6"/>
      <c r="B5" s="6"/>
      <c r="C5" s="270" t="s">
        <v>255</v>
      </c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</row>
    <row r="6" spans="1:54" ht="32.1" customHeight="1" x14ac:dyDescent="0.3">
      <c r="A6" s="5" t="s">
        <v>256</v>
      </c>
      <c r="B6" s="5" t="s">
        <v>13</v>
      </c>
      <c r="C6" s="5" t="s">
        <v>14</v>
      </c>
      <c r="D6" s="5" t="s">
        <v>15</v>
      </c>
      <c r="E6" s="5" t="s">
        <v>16</v>
      </c>
      <c r="F6" s="6">
        <v>-46.02</v>
      </c>
      <c r="G6" s="8"/>
      <c r="H6" s="8"/>
      <c r="I6" s="8"/>
      <c r="J6" s="8"/>
      <c r="K6" s="8"/>
      <c r="L6" s="8"/>
      <c r="M6" s="8"/>
      <c r="N6" s="13"/>
      <c r="O6" s="5"/>
      <c r="P6" s="1" t="s">
        <v>88</v>
      </c>
      <c r="BB6" s="1" t="s">
        <v>80</v>
      </c>
    </row>
    <row r="7" spans="1:54" ht="32.1" customHeight="1" x14ac:dyDescent="0.3">
      <c r="A7" s="5" t="s">
        <v>256</v>
      </c>
      <c r="B7" s="5" t="s">
        <v>17</v>
      </c>
      <c r="C7" s="5" t="s">
        <v>14</v>
      </c>
      <c r="D7" s="5" t="s">
        <v>18</v>
      </c>
      <c r="E7" s="5" t="s">
        <v>19</v>
      </c>
      <c r="F7" s="6">
        <v>-1437.85</v>
      </c>
      <c r="G7" s="8"/>
      <c r="H7" s="8"/>
      <c r="I7" s="8"/>
      <c r="J7" s="8"/>
      <c r="K7" s="8"/>
      <c r="L7" s="8"/>
      <c r="M7" s="8"/>
      <c r="N7" s="13"/>
      <c r="O7" s="5"/>
      <c r="P7" s="1" t="s">
        <v>88</v>
      </c>
      <c r="BB7" s="1" t="s">
        <v>80</v>
      </c>
    </row>
    <row r="8" spans="1:54" ht="32.1" customHeight="1" x14ac:dyDescent="0.3">
      <c r="A8" s="5" t="s">
        <v>256</v>
      </c>
      <c r="B8" s="5" t="s">
        <v>74</v>
      </c>
      <c r="C8" s="5" t="s">
        <v>75</v>
      </c>
      <c r="D8" s="5" t="s">
        <v>76</v>
      </c>
      <c r="E8" s="5" t="s">
        <v>16</v>
      </c>
      <c r="F8" s="6">
        <v>45.670999999999999</v>
      </c>
      <c r="G8" s="8"/>
      <c r="H8" s="8"/>
      <c r="I8" s="8"/>
      <c r="J8" s="8"/>
      <c r="K8" s="8"/>
      <c r="L8" s="8"/>
      <c r="M8" s="8"/>
      <c r="N8" s="13"/>
      <c r="O8" s="5"/>
      <c r="P8" s="1" t="s">
        <v>88</v>
      </c>
      <c r="BB8" s="1" t="s">
        <v>89</v>
      </c>
    </row>
    <row r="9" spans="1:54" ht="32.1" hidden="1" customHeight="1" x14ac:dyDescent="0.3">
      <c r="A9" s="5" t="s">
        <v>256</v>
      </c>
      <c r="B9" s="5" t="s">
        <v>90</v>
      </c>
      <c r="C9" s="5"/>
      <c r="D9" s="5"/>
      <c r="E9" s="5"/>
      <c r="F9" s="6"/>
      <c r="G9" s="8"/>
      <c r="H9" s="8"/>
      <c r="I9" s="8"/>
      <c r="J9" s="8"/>
      <c r="K9" s="8"/>
      <c r="L9" s="8"/>
      <c r="M9" s="8"/>
      <c r="N9" s="13"/>
      <c r="O9" s="5"/>
      <c r="BB9" s="1" t="s">
        <v>101</v>
      </c>
    </row>
    <row r="10" spans="1:54" ht="32.1" customHeight="1" x14ac:dyDescent="0.3">
      <c r="A10" s="5" t="s">
        <v>256</v>
      </c>
      <c r="B10" s="5" t="s">
        <v>91</v>
      </c>
      <c r="C10" s="5" t="s">
        <v>92</v>
      </c>
      <c r="D10" s="5" t="s">
        <v>12</v>
      </c>
      <c r="E10" s="5" t="s">
        <v>27</v>
      </c>
      <c r="F10" s="6">
        <v>473.43</v>
      </c>
      <c r="G10" s="8"/>
      <c r="H10" s="8"/>
      <c r="I10" s="8"/>
      <c r="J10" s="8"/>
      <c r="K10" s="8"/>
      <c r="L10" s="8"/>
      <c r="M10" s="8"/>
      <c r="N10" s="13"/>
      <c r="O10" s="5"/>
      <c r="P10" s="1" t="s">
        <v>88</v>
      </c>
      <c r="BB10" s="1" t="s">
        <v>101</v>
      </c>
    </row>
    <row r="11" spans="1:54" ht="32.1" customHeight="1" x14ac:dyDescent="0.3">
      <c r="A11" s="5" t="s">
        <v>256</v>
      </c>
      <c r="B11" s="5" t="s">
        <v>93</v>
      </c>
      <c r="C11" s="5" t="s">
        <v>94</v>
      </c>
      <c r="D11" s="5" t="s">
        <v>95</v>
      </c>
      <c r="E11" s="5" t="s">
        <v>80</v>
      </c>
      <c r="F11" s="6">
        <v>2.2000000000000002</v>
      </c>
      <c r="G11" s="8"/>
      <c r="H11" s="8"/>
      <c r="I11" s="8"/>
      <c r="J11" s="8"/>
      <c r="K11" s="8"/>
      <c r="L11" s="8"/>
      <c r="M11" s="8"/>
      <c r="N11" s="13"/>
      <c r="O11" s="5"/>
      <c r="P11" s="1" t="s">
        <v>88</v>
      </c>
      <c r="BB11" s="1" t="s">
        <v>101</v>
      </c>
    </row>
    <row r="12" spans="1:54" ht="32.1" customHeight="1" x14ac:dyDescent="0.3">
      <c r="A12" s="5" t="s">
        <v>256</v>
      </c>
      <c r="B12" s="5" t="s">
        <v>96</v>
      </c>
      <c r="C12" s="5" t="s">
        <v>94</v>
      </c>
      <c r="D12" s="5" t="s">
        <v>97</v>
      </c>
      <c r="E12" s="5" t="s">
        <v>80</v>
      </c>
      <c r="F12" s="6">
        <v>7.62</v>
      </c>
      <c r="G12" s="8"/>
      <c r="H12" s="8"/>
      <c r="I12" s="8"/>
      <c r="J12" s="8"/>
      <c r="K12" s="8"/>
      <c r="L12" s="8"/>
      <c r="M12" s="8"/>
      <c r="N12" s="13"/>
      <c r="O12" s="5"/>
      <c r="P12" s="1" t="s">
        <v>88</v>
      </c>
      <c r="BB12" s="1" t="s">
        <v>101</v>
      </c>
    </row>
    <row r="13" spans="1:54" ht="32.1" customHeight="1" x14ac:dyDescent="0.3">
      <c r="A13" s="5" t="s">
        <v>256</v>
      </c>
      <c r="B13" s="5" t="s">
        <v>98</v>
      </c>
      <c r="C13" s="5" t="s">
        <v>99</v>
      </c>
      <c r="D13" s="5" t="s">
        <v>100</v>
      </c>
      <c r="E13" s="5" t="s">
        <v>27</v>
      </c>
      <c r="F13" s="6">
        <v>228.98</v>
      </c>
      <c r="G13" s="8"/>
      <c r="H13" s="8"/>
      <c r="I13" s="8"/>
      <c r="J13" s="8"/>
      <c r="K13" s="8"/>
      <c r="L13" s="8"/>
      <c r="M13" s="8"/>
      <c r="N13" s="13"/>
      <c r="O13" s="5"/>
      <c r="P13" s="1" t="s">
        <v>88</v>
      </c>
      <c r="BB13" s="1" t="s">
        <v>101</v>
      </c>
    </row>
    <row r="14" spans="1:54" ht="32.1" customHeight="1" x14ac:dyDescent="0.3">
      <c r="A14" s="5" t="s">
        <v>256</v>
      </c>
      <c r="B14" s="5" t="s">
        <v>103</v>
      </c>
      <c r="C14" s="5" t="s">
        <v>104</v>
      </c>
      <c r="D14" s="5" t="s">
        <v>105</v>
      </c>
      <c r="E14" s="5" t="s">
        <v>27</v>
      </c>
      <c r="F14" s="6">
        <v>83.04</v>
      </c>
      <c r="G14" s="8"/>
      <c r="H14" s="8"/>
      <c r="I14" s="8"/>
      <c r="J14" s="8"/>
      <c r="K14" s="8"/>
      <c r="L14" s="8"/>
      <c r="M14" s="8"/>
      <c r="N14" s="13"/>
      <c r="O14" s="5"/>
      <c r="P14" s="1" t="s">
        <v>88</v>
      </c>
      <c r="BB14" s="1" t="s">
        <v>101</v>
      </c>
    </row>
    <row r="15" spans="1:54" ht="32.1" customHeight="1" x14ac:dyDescent="0.3">
      <c r="A15" s="5" t="s">
        <v>256</v>
      </c>
      <c r="B15" s="5" t="s">
        <v>106</v>
      </c>
      <c r="C15" s="5" t="s">
        <v>107</v>
      </c>
      <c r="D15" s="5" t="s">
        <v>108</v>
      </c>
      <c r="E15" s="5" t="s">
        <v>27</v>
      </c>
      <c r="F15" s="6">
        <v>151.32</v>
      </c>
      <c r="G15" s="8"/>
      <c r="H15" s="8"/>
      <c r="I15" s="8"/>
      <c r="J15" s="8"/>
      <c r="K15" s="8"/>
      <c r="L15" s="8"/>
      <c r="M15" s="8"/>
      <c r="N15" s="13"/>
      <c r="O15" s="5"/>
      <c r="P15" s="1" t="s">
        <v>88</v>
      </c>
      <c r="BB15" s="1" t="s">
        <v>101</v>
      </c>
    </row>
    <row r="16" spans="1:54" ht="32.1" customHeight="1" x14ac:dyDescent="0.3">
      <c r="A16" s="5" t="s">
        <v>256</v>
      </c>
      <c r="B16" s="5" t="s">
        <v>109</v>
      </c>
      <c r="C16" s="5" t="s">
        <v>107</v>
      </c>
      <c r="D16" s="5" t="s">
        <v>110</v>
      </c>
      <c r="E16" s="5" t="s">
        <v>27</v>
      </c>
      <c r="F16" s="6">
        <v>84.64</v>
      </c>
      <c r="G16" s="8"/>
      <c r="H16" s="8"/>
      <c r="I16" s="8"/>
      <c r="J16" s="8"/>
      <c r="K16" s="8"/>
      <c r="L16" s="8"/>
      <c r="M16" s="8"/>
      <c r="N16" s="13"/>
      <c r="O16" s="5"/>
      <c r="P16" s="1" t="s">
        <v>88</v>
      </c>
      <c r="BB16" s="1" t="s">
        <v>101</v>
      </c>
    </row>
    <row r="17" spans="1:54" ht="32.1" customHeight="1" x14ac:dyDescent="0.3">
      <c r="A17" s="5" t="s">
        <v>256</v>
      </c>
      <c r="B17" s="5" t="s">
        <v>111</v>
      </c>
      <c r="C17" s="5" t="s">
        <v>112</v>
      </c>
      <c r="D17" s="5" t="s">
        <v>12</v>
      </c>
      <c r="E17" s="5" t="s">
        <v>27</v>
      </c>
      <c r="F17" s="6">
        <v>3235.5</v>
      </c>
      <c r="G17" s="8"/>
      <c r="H17" s="8"/>
      <c r="I17" s="8"/>
      <c r="J17" s="8"/>
      <c r="K17" s="8"/>
      <c r="L17" s="8"/>
      <c r="M17" s="8"/>
      <c r="N17" s="13"/>
      <c r="O17" s="5"/>
      <c r="P17" s="1" t="s">
        <v>88</v>
      </c>
      <c r="BB17" s="1" t="s">
        <v>101</v>
      </c>
    </row>
    <row r="18" spans="1:54" ht="32.1" customHeight="1" x14ac:dyDescent="0.3">
      <c r="A18" s="5" t="s">
        <v>256</v>
      </c>
      <c r="B18" s="5" t="s">
        <v>113</v>
      </c>
      <c r="C18" s="5" t="s">
        <v>114</v>
      </c>
      <c r="D18" s="5" t="s">
        <v>12</v>
      </c>
      <c r="E18" s="5" t="s">
        <v>27</v>
      </c>
      <c r="F18" s="6">
        <v>3235.5</v>
      </c>
      <c r="G18" s="8"/>
      <c r="H18" s="8"/>
      <c r="I18" s="8"/>
      <c r="J18" s="8"/>
      <c r="K18" s="8"/>
      <c r="L18" s="8"/>
      <c r="M18" s="8"/>
      <c r="N18" s="13"/>
      <c r="O18" s="5"/>
      <c r="P18" s="1" t="s">
        <v>88</v>
      </c>
      <c r="BB18" s="1" t="s">
        <v>101</v>
      </c>
    </row>
    <row r="19" spans="1:54" ht="32.1" customHeight="1" x14ac:dyDescent="0.3">
      <c r="A19" s="5" t="s">
        <v>256</v>
      </c>
      <c r="B19" s="5" t="s">
        <v>115</v>
      </c>
      <c r="C19" s="5" t="s">
        <v>116</v>
      </c>
      <c r="D19" s="5" t="s">
        <v>12</v>
      </c>
      <c r="E19" s="5" t="s">
        <v>27</v>
      </c>
      <c r="F19" s="6">
        <v>1223.53</v>
      </c>
      <c r="G19" s="8"/>
      <c r="H19" s="8"/>
      <c r="I19" s="8"/>
      <c r="J19" s="8"/>
      <c r="K19" s="8"/>
      <c r="L19" s="8"/>
      <c r="M19" s="8"/>
      <c r="N19" s="13"/>
      <c r="O19" s="5"/>
      <c r="P19" s="1" t="s">
        <v>88</v>
      </c>
      <c r="BB19" s="1" t="s">
        <v>101</v>
      </c>
    </row>
    <row r="20" spans="1:54" ht="32.1" customHeight="1" x14ac:dyDescent="0.3">
      <c r="A20" s="5" t="s">
        <v>256</v>
      </c>
      <c r="B20" s="5" t="s">
        <v>117</v>
      </c>
      <c r="C20" s="5" t="s">
        <v>118</v>
      </c>
      <c r="D20" s="5" t="s">
        <v>12</v>
      </c>
      <c r="E20" s="5" t="s">
        <v>27</v>
      </c>
      <c r="F20" s="6">
        <v>15.12</v>
      </c>
      <c r="G20" s="8"/>
      <c r="H20" s="8"/>
      <c r="I20" s="8"/>
      <c r="J20" s="8"/>
      <c r="K20" s="8"/>
      <c r="L20" s="8"/>
      <c r="M20" s="8"/>
      <c r="N20" s="13"/>
      <c r="O20" s="5"/>
      <c r="P20" s="1" t="s">
        <v>88</v>
      </c>
      <c r="BB20" s="1" t="s">
        <v>101</v>
      </c>
    </row>
    <row r="21" spans="1:54" ht="32.1" customHeight="1" x14ac:dyDescent="0.3">
      <c r="A21" s="5" t="s">
        <v>256</v>
      </c>
      <c r="B21" s="5" t="s">
        <v>119</v>
      </c>
      <c r="C21" s="5" t="s">
        <v>120</v>
      </c>
      <c r="D21" s="5" t="s">
        <v>12</v>
      </c>
      <c r="E21" s="5" t="s">
        <v>27</v>
      </c>
      <c r="F21" s="6">
        <v>39.4</v>
      </c>
      <c r="G21" s="8"/>
      <c r="H21" s="8"/>
      <c r="I21" s="8"/>
      <c r="J21" s="8"/>
      <c r="K21" s="8"/>
      <c r="L21" s="8"/>
      <c r="M21" s="8"/>
      <c r="N21" s="13"/>
      <c r="O21" s="5"/>
      <c r="P21" s="1" t="s">
        <v>88</v>
      </c>
      <c r="BB21" s="1" t="s">
        <v>101</v>
      </c>
    </row>
    <row r="22" spans="1:54" ht="32.1" customHeight="1" x14ac:dyDescent="0.3">
      <c r="A22" s="5" t="s">
        <v>256</v>
      </c>
      <c r="B22" s="5" t="s">
        <v>121</v>
      </c>
      <c r="C22" s="5" t="s">
        <v>122</v>
      </c>
      <c r="D22" s="5" t="s">
        <v>123</v>
      </c>
      <c r="E22" s="5" t="s">
        <v>27</v>
      </c>
      <c r="F22" s="6">
        <v>2.88</v>
      </c>
      <c r="G22" s="8"/>
      <c r="H22" s="8"/>
      <c r="I22" s="8"/>
      <c r="J22" s="8"/>
      <c r="K22" s="8"/>
      <c r="L22" s="8"/>
      <c r="M22" s="8"/>
      <c r="N22" s="13"/>
      <c r="O22" s="5"/>
      <c r="P22" s="1" t="s">
        <v>88</v>
      </c>
      <c r="BB22" s="1" t="s">
        <v>101</v>
      </c>
    </row>
    <row r="23" spans="1:54" ht="32.1" customHeight="1" x14ac:dyDescent="0.3">
      <c r="A23" s="5" t="s">
        <v>256</v>
      </c>
      <c r="B23" s="5" t="s">
        <v>124</v>
      </c>
      <c r="C23" s="5" t="s">
        <v>125</v>
      </c>
      <c r="D23" s="5" t="s">
        <v>123</v>
      </c>
      <c r="E23" s="5" t="s">
        <v>27</v>
      </c>
      <c r="F23" s="6">
        <v>53.24</v>
      </c>
      <c r="G23" s="8"/>
      <c r="H23" s="8"/>
      <c r="I23" s="8"/>
      <c r="J23" s="8"/>
      <c r="K23" s="8"/>
      <c r="L23" s="8"/>
      <c r="M23" s="8"/>
      <c r="N23" s="13"/>
      <c r="O23" s="5"/>
      <c r="P23" s="1" t="s">
        <v>88</v>
      </c>
      <c r="BB23" s="1" t="s">
        <v>101</v>
      </c>
    </row>
    <row r="24" spans="1:54" ht="32.1" customHeight="1" x14ac:dyDescent="0.3">
      <c r="A24" s="5" t="s">
        <v>256</v>
      </c>
      <c r="B24" s="5" t="s">
        <v>126</v>
      </c>
      <c r="C24" s="5" t="s">
        <v>127</v>
      </c>
      <c r="D24" s="5" t="s">
        <v>128</v>
      </c>
      <c r="E24" s="5" t="s">
        <v>80</v>
      </c>
      <c r="F24" s="6">
        <v>4.5</v>
      </c>
      <c r="G24" s="8"/>
      <c r="H24" s="8"/>
      <c r="I24" s="8"/>
      <c r="J24" s="8"/>
      <c r="K24" s="8"/>
      <c r="L24" s="8"/>
      <c r="M24" s="8"/>
      <c r="N24" s="13"/>
      <c r="O24" s="5"/>
      <c r="P24" s="1" t="s">
        <v>88</v>
      </c>
      <c r="BB24" s="1" t="s">
        <v>101</v>
      </c>
    </row>
    <row r="25" spans="1:54" ht="32.1" customHeight="1" x14ac:dyDescent="0.3">
      <c r="A25" s="5" t="s">
        <v>256</v>
      </c>
      <c r="B25" s="5" t="s">
        <v>129</v>
      </c>
      <c r="C25" s="5"/>
      <c r="D25" s="5"/>
      <c r="E25" s="5"/>
      <c r="F25" s="6"/>
      <c r="G25" s="8"/>
      <c r="H25" s="8"/>
      <c r="I25" s="8"/>
      <c r="J25" s="8"/>
      <c r="K25" s="8"/>
      <c r="L25" s="8"/>
      <c r="M25" s="8"/>
      <c r="N25" s="13"/>
      <c r="O25" s="5"/>
      <c r="BB25" s="1" t="s">
        <v>101</v>
      </c>
    </row>
    <row r="26" spans="1:54" ht="32.1" customHeight="1" x14ac:dyDescent="0.3">
      <c r="A26" s="5" t="s">
        <v>256</v>
      </c>
      <c r="B26" s="5" t="s">
        <v>130</v>
      </c>
      <c r="C26" s="5"/>
      <c r="D26" s="5"/>
      <c r="E26" s="5"/>
      <c r="F26" s="6"/>
      <c r="G26" s="8"/>
      <c r="H26" s="8"/>
      <c r="I26" s="8"/>
      <c r="J26" s="8"/>
      <c r="K26" s="8"/>
      <c r="L26" s="8"/>
      <c r="M26" s="8"/>
      <c r="N26" s="13"/>
      <c r="O26" s="5"/>
      <c r="BB26" s="1" t="s">
        <v>101</v>
      </c>
    </row>
    <row r="27" spans="1:54" ht="32.1" customHeight="1" x14ac:dyDescent="0.3">
      <c r="A27" s="6"/>
      <c r="B27" s="5" t="s">
        <v>257</v>
      </c>
      <c r="C27" s="14" t="s">
        <v>258</v>
      </c>
      <c r="D27" s="6"/>
      <c r="E27" s="6"/>
      <c r="F27" s="6"/>
      <c r="G27" s="6"/>
      <c r="H27" s="8"/>
      <c r="I27" s="6"/>
      <c r="J27" s="8"/>
      <c r="K27" s="6"/>
      <c r="L27" s="8"/>
      <c r="M27" s="6"/>
      <c r="N27" s="13"/>
      <c r="O27" s="6"/>
    </row>
    <row r="28" spans="1:54" ht="32.1" customHeight="1" x14ac:dyDescent="0.3">
      <c r="A28" s="6"/>
      <c r="B28" s="6"/>
      <c r="C28" s="270" t="s">
        <v>259</v>
      </c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</row>
    <row r="29" spans="1:54" ht="32.1" customHeight="1" x14ac:dyDescent="0.3">
      <c r="A29" s="5" t="s">
        <v>260</v>
      </c>
      <c r="B29" s="5" t="s">
        <v>66</v>
      </c>
      <c r="C29" s="5" t="s">
        <v>67</v>
      </c>
      <c r="D29" s="5" t="s">
        <v>68</v>
      </c>
      <c r="E29" s="5" t="s">
        <v>16</v>
      </c>
      <c r="F29" s="6">
        <v>3.3</v>
      </c>
      <c r="G29" s="8"/>
      <c r="H29" s="8"/>
      <c r="I29" s="8"/>
      <c r="J29" s="8"/>
      <c r="K29" s="8"/>
      <c r="L29" s="8"/>
      <c r="M29" s="8"/>
      <c r="N29" s="13"/>
      <c r="O29" s="5"/>
      <c r="P29" s="1" t="s">
        <v>88</v>
      </c>
      <c r="BB29" s="1" t="s">
        <v>89</v>
      </c>
    </row>
    <row r="30" spans="1:54" ht="32.1" customHeight="1" x14ac:dyDescent="0.3">
      <c r="A30" s="5" t="s">
        <v>260</v>
      </c>
      <c r="B30" s="5" t="s">
        <v>71</v>
      </c>
      <c r="C30" s="5" t="s">
        <v>72</v>
      </c>
      <c r="D30" s="5" t="s">
        <v>73</v>
      </c>
      <c r="E30" s="5" t="s">
        <v>16</v>
      </c>
      <c r="F30" s="6">
        <v>5.9029999999999996</v>
      </c>
      <c r="G30" s="8"/>
      <c r="H30" s="8"/>
      <c r="I30" s="8"/>
      <c r="J30" s="8"/>
      <c r="K30" s="8"/>
      <c r="L30" s="8"/>
      <c r="M30" s="8"/>
      <c r="N30" s="13"/>
      <c r="O30" s="5"/>
      <c r="P30" s="1" t="s">
        <v>88</v>
      </c>
      <c r="BB30" s="1" t="s">
        <v>89</v>
      </c>
    </row>
    <row r="31" spans="1:54" ht="32.1" customHeight="1" x14ac:dyDescent="0.3">
      <c r="A31" s="5" t="s">
        <v>260</v>
      </c>
      <c r="B31" s="5" t="s">
        <v>77</v>
      </c>
      <c r="C31" s="5" t="s">
        <v>78</v>
      </c>
      <c r="D31" s="5" t="s">
        <v>79</v>
      </c>
      <c r="E31" s="5" t="s">
        <v>16</v>
      </c>
      <c r="F31" s="6">
        <v>45.670999999999999</v>
      </c>
      <c r="G31" s="8"/>
      <c r="H31" s="8"/>
      <c r="I31" s="8"/>
      <c r="J31" s="8"/>
      <c r="K31" s="8"/>
      <c r="L31" s="8"/>
      <c r="M31" s="8"/>
      <c r="N31" s="13"/>
      <c r="O31" s="5"/>
      <c r="P31" s="1" t="s">
        <v>88</v>
      </c>
      <c r="BB31" s="1" t="s">
        <v>89</v>
      </c>
    </row>
    <row r="32" spans="1:54" ht="32.1" customHeight="1" x14ac:dyDescent="0.3">
      <c r="A32" s="5" t="s">
        <v>260</v>
      </c>
      <c r="B32" s="5" t="s">
        <v>69</v>
      </c>
      <c r="C32" s="5" t="s">
        <v>67</v>
      </c>
      <c r="D32" s="5" t="s">
        <v>70</v>
      </c>
      <c r="E32" s="5" t="s">
        <v>16</v>
      </c>
      <c r="F32" s="6">
        <v>36.468000000000004</v>
      </c>
      <c r="G32" s="8"/>
      <c r="H32" s="8"/>
      <c r="I32" s="8"/>
      <c r="J32" s="8"/>
      <c r="K32" s="8"/>
      <c r="L32" s="8"/>
      <c r="M32" s="8"/>
      <c r="N32" s="13"/>
      <c r="O32" s="5"/>
      <c r="P32" s="1" t="s">
        <v>88</v>
      </c>
      <c r="BB32" s="1" t="s">
        <v>89</v>
      </c>
    </row>
    <row r="33" spans="1:15" ht="32.1" customHeight="1" x14ac:dyDescent="0.3">
      <c r="A33" s="6"/>
      <c r="B33" s="6"/>
      <c r="C33" s="6"/>
      <c r="D33" s="6"/>
      <c r="E33" s="6"/>
      <c r="F33" s="6"/>
      <c r="G33" s="8"/>
      <c r="H33" s="8"/>
      <c r="I33" s="8"/>
      <c r="J33" s="8"/>
      <c r="K33" s="8"/>
      <c r="L33" s="8"/>
      <c r="M33" s="8"/>
      <c r="N33" s="13"/>
      <c r="O33" s="6"/>
    </row>
    <row r="34" spans="1:15" ht="32.1" customHeight="1" x14ac:dyDescent="0.3">
      <c r="A34" s="6"/>
      <c r="B34" s="6"/>
      <c r="C34" s="6"/>
      <c r="D34" s="6"/>
      <c r="E34" s="6"/>
      <c r="F34" s="6"/>
      <c r="G34" s="8"/>
      <c r="H34" s="8"/>
      <c r="I34" s="8"/>
      <c r="J34" s="8"/>
      <c r="K34" s="8"/>
      <c r="L34" s="8"/>
      <c r="M34" s="8"/>
      <c r="N34" s="13"/>
      <c r="O34" s="6"/>
    </row>
    <row r="35" spans="1:15" ht="32.1" customHeight="1" x14ac:dyDescent="0.3">
      <c r="A35" s="6"/>
      <c r="B35" s="6"/>
      <c r="C35" s="6"/>
      <c r="D35" s="6"/>
      <c r="E35" s="6"/>
      <c r="F35" s="6"/>
      <c r="G35" s="8"/>
      <c r="H35" s="8"/>
      <c r="I35" s="8"/>
      <c r="J35" s="8"/>
      <c r="K35" s="8"/>
      <c r="L35" s="8"/>
      <c r="M35" s="8"/>
      <c r="N35" s="13"/>
      <c r="O35" s="6"/>
    </row>
    <row r="36" spans="1:15" ht="32.1" customHeight="1" x14ac:dyDescent="0.3">
      <c r="A36" s="6"/>
      <c r="B36" s="6"/>
      <c r="C36" s="6"/>
      <c r="D36" s="6"/>
      <c r="E36" s="6"/>
      <c r="F36" s="6"/>
      <c r="G36" s="8"/>
      <c r="H36" s="8"/>
      <c r="I36" s="8"/>
      <c r="J36" s="8"/>
      <c r="K36" s="8"/>
      <c r="L36" s="8"/>
      <c r="M36" s="8"/>
      <c r="N36" s="13"/>
      <c r="O36" s="6"/>
    </row>
    <row r="37" spans="1:15" ht="32.1" customHeight="1" x14ac:dyDescent="0.3">
      <c r="A37" s="6"/>
      <c r="B37" s="6"/>
      <c r="C37" s="6"/>
      <c r="D37" s="6"/>
      <c r="E37" s="6"/>
      <c r="F37" s="6"/>
      <c r="G37" s="8"/>
      <c r="H37" s="8"/>
      <c r="I37" s="8"/>
      <c r="J37" s="8"/>
      <c r="K37" s="8"/>
      <c r="L37" s="8"/>
      <c r="M37" s="8"/>
      <c r="N37" s="13"/>
      <c r="O37" s="6"/>
    </row>
    <row r="38" spans="1:15" ht="32.1" customHeight="1" x14ac:dyDescent="0.3">
      <c r="A38" s="6"/>
      <c r="B38" s="6"/>
      <c r="C38" s="6"/>
      <c r="D38" s="6"/>
      <c r="E38" s="6"/>
      <c r="F38" s="6"/>
      <c r="G38" s="8"/>
      <c r="H38" s="8"/>
      <c r="I38" s="8"/>
      <c r="J38" s="8"/>
      <c r="K38" s="8"/>
      <c r="L38" s="8"/>
      <c r="M38" s="8"/>
      <c r="N38" s="13"/>
      <c r="O38" s="6"/>
    </row>
    <row r="39" spans="1:15" ht="32.1" customHeight="1" x14ac:dyDescent="0.3">
      <c r="A39" s="6"/>
      <c r="B39" s="6"/>
      <c r="C39" s="6"/>
      <c r="D39" s="6"/>
      <c r="E39" s="6"/>
      <c r="F39" s="6"/>
      <c r="G39" s="8"/>
      <c r="H39" s="8"/>
      <c r="I39" s="8"/>
      <c r="J39" s="8"/>
      <c r="K39" s="8"/>
      <c r="L39" s="8"/>
      <c r="M39" s="8"/>
      <c r="N39" s="13"/>
      <c r="O39" s="6"/>
    </row>
    <row r="40" spans="1:15" ht="32.1" customHeight="1" x14ac:dyDescent="0.3">
      <c r="A40" s="6"/>
      <c r="B40" s="6"/>
      <c r="C40" s="6"/>
      <c r="D40" s="6"/>
      <c r="E40" s="6"/>
      <c r="F40" s="6"/>
      <c r="G40" s="8"/>
      <c r="H40" s="8"/>
      <c r="I40" s="8"/>
      <c r="J40" s="8"/>
      <c r="K40" s="8"/>
      <c r="L40" s="8"/>
      <c r="M40" s="8"/>
      <c r="N40" s="13"/>
      <c r="O40" s="6"/>
    </row>
    <row r="41" spans="1:15" ht="32.1" customHeight="1" x14ac:dyDescent="0.3">
      <c r="A41" s="6"/>
      <c r="B41" s="6"/>
      <c r="C41" s="6"/>
      <c r="D41" s="6"/>
      <c r="E41" s="6"/>
      <c r="F41" s="6"/>
      <c r="G41" s="8"/>
      <c r="H41" s="8"/>
      <c r="I41" s="8"/>
      <c r="J41" s="8"/>
      <c r="K41" s="8"/>
      <c r="L41" s="8"/>
      <c r="M41" s="8"/>
      <c r="N41" s="13"/>
      <c r="O41" s="6"/>
    </row>
    <row r="42" spans="1:15" ht="32.1" customHeight="1" x14ac:dyDescent="0.3">
      <c r="A42" s="6"/>
      <c r="B42" s="6"/>
      <c r="C42" s="6"/>
      <c r="D42" s="6"/>
      <c r="E42" s="6"/>
      <c r="F42" s="6"/>
      <c r="G42" s="8"/>
      <c r="H42" s="8"/>
      <c r="I42" s="8"/>
      <c r="J42" s="8"/>
      <c r="K42" s="8"/>
      <c r="L42" s="8"/>
      <c r="M42" s="8"/>
      <c r="N42" s="13"/>
      <c r="O42" s="6"/>
    </row>
    <row r="43" spans="1:15" ht="32.1" customHeight="1" x14ac:dyDescent="0.3">
      <c r="A43" s="6"/>
      <c r="B43" s="6"/>
      <c r="C43" s="6"/>
      <c r="D43" s="6"/>
      <c r="E43" s="6"/>
      <c r="F43" s="6"/>
      <c r="G43" s="8"/>
      <c r="H43" s="8"/>
      <c r="I43" s="8"/>
      <c r="J43" s="8"/>
      <c r="K43" s="8"/>
      <c r="L43" s="8"/>
      <c r="M43" s="8"/>
      <c r="N43" s="13"/>
      <c r="O43" s="6"/>
    </row>
    <row r="44" spans="1:15" ht="32.1" customHeight="1" x14ac:dyDescent="0.3">
      <c r="A44" s="6"/>
      <c r="B44" s="6"/>
      <c r="C44" s="6"/>
      <c r="D44" s="6"/>
      <c r="E44" s="6"/>
      <c r="F44" s="6"/>
      <c r="G44" s="8"/>
      <c r="H44" s="8"/>
      <c r="I44" s="8"/>
      <c r="J44" s="8"/>
      <c r="K44" s="8"/>
      <c r="L44" s="8"/>
      <c r="M44" s="8"/>
      <c r="N44" s="13"/>
      <c r="O44" s="6"/>
    </row>
    <row r="45" spans="1:15" ht="32.1" customHeight="1" x14ac:dyDescent="0.3">
      <c r="A45" s="6"/>
      <c r="B45" s="6"/>
      <c r="C45" s="6"/>
      <c r="D45" s="6"/>
      <c r="E45" s="6"/>
      <c r="F45" s="6"/>
      <c r="G45" s="8"/>
      <c r="H45" s="8"/>
      <c r="I45" s="8"/>
      <c r="J45" s="8"/>
      <c r="K45" s="8"/>
      <c r="L45" s="8"/>
      <c r="M45" s="8"/>
      <c r="N45" s="13"/>
      <c r="O45" s="6"/>
    </row>
    <row r="46" spans="1:15" ht="32.1" customHeight="1" x14ac:dyDescent="0.3">
      <c r="A46" s="6"/>
      <c r="B46" s="6"/>
      <c r="C46" s="6"/>
      <c r="D46" s="6"/>
      <c r="E46" s="6"/>
      <c r="F46" s="6"/>
      <c r="G46" s="8"/>
      <c r="H46" s="8"/>
      <c r="I46" s="8"/>
      <c r="J46" s="8"/>
      <c r="K46" s="8"/>
      <c r="L46" s="8"/>
      <c r="M46" s="8"/>
      <c r="N46" s="13"/>
      <c r="O46" s="6"/>
    </row>
    <row r="47" spans="1:15" ht="32.1" customHeight="1" x14ac:dyDescent="0.3">
      <c r="A47" s="6"/>
      <c r="B47" s="6"/>
      <c r="C47" s="6"/>
      <c r="D47" s="6"/>
      <c r="E47" s="6"/>
      <c r="F47" s="6"/>
      <c r="G47" s="8"/>
      <c r="H47" s="8"/>
      <c r="I47" s="8"/>
      <c r="J47" s="8"/>
      <c r="K47" s="8"/>
      <c r="L47" s="8"/>
      <c r="M47" s="8"/>
      <c r="N47" s="13"/>
      <c r="O47" s="6"/>
    </row>
    <row r="48" spans="1:15" ht="32.1" customHeight="1" x14ac:dyDescent="0.3">
      <c r="A48" s="6"/>
      <c r="B48" s="6"/>
      <c r="C48" s="6"/>
      <c r="D48" s="6"/>
      <c r="E48" s="6"/>
      <c r="F48" s="6"/>
      <c r="G48" s="8"/>
      <c r="H48" s="8"/>
      <c r="I48" s="8"/>
      <c r="J48" s="8"/>
      <c r="K48" s="8"/>
      <c r="L48" s="8"/>
      <c r="M48" s="8"/>
      <c r="N48" s="13"/>
      <c r="O48" s="6"/>
    </row>
    <row r="49" spans="1:54" ht="32.1" customHeight="1" x14ac:dyDescent="0.3">
      <c r="A49" s="6"/>
      <c r="B49" s="6"/>
      <c r="C49" s="6"/>
      <c r="D49" s="6"/>
      <c r="E49" s="6"/>
      <c r="F49" s="6"/>
      <c r="G49" s="8"/>
      <c r="H49" s="8"/>
      <c r="I49" s="8"/>
      <c r="J49" s="8"/>
      <c r="K49" s="8"/>
      <c r="L49" s="8"/>
      <c r="M49" s="8"/>
      <c r="N49" s="13"/>
      <c r="O49" s="6"/>
    </row>
    <row r="50" spans="1:54" ht="32.1" customHeight="1" x14ac:dyDescent="0.3">
      <c r="A50" s="6"/>
      <c r="B50" s="5" t="s">
        <v>261</v>
      </c>
      <c r="C50" s="14" t="s">
        <v>258</v>
      </c>
      <c r="D50" s="6"/>
      <c r="E50" s="6"/>
      <c r="F50" s="6"/>
      <c r="G50" s="6"/>
      <c r="H50" s="8"/>
      <c r="I50" s="6"/>
      <c r="J50" s="8"/>
      <c r="K50" s="6"/>
      <c r="L50" s="8"/>
      <c r="M50" s="6"/>
      <c r="N50" s="13"/>
      <c r="O50" s="6"/>
    </row>
    <row r="51" spans="1:54" ht="32.1" customHeight="1" x14ac:dyDescent="0.3">
      <c r="A51" s="6"/>
      <c r="B51" s="6"/>
      <c r="C51" s="270" t="s">
        <v>262</v>
      </c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271"/>
      <c r="O51" s="271"/>
    </row>
    <row r="52" spans="1:54" ht="32.1" customHeight="1" x14ac:dyDescent="0.3">
      <c r="A52" s="5" t="s">
        <v>263</v>
      </c>
      <c r="B52" s="5" t="s">
        <v>131</v>
      </c>
      <c r="C52" s="5" t="s">
        <v>132</v>
      </c>
      <c r="D52" s="5" t="s">
        <v>133</v>
      </c>
      <c r="E52" s="5" t="s">
        <v>83</v>
      </c>
      <c r="F52" s="6">
        <v>2</v>
      </c>
      <c r="G52" s="8"/>
      <c r="H52" s="8"/>
      <c r="I52" s="8"/>
      <c r="J52" s="8"/>
      <c r="K52" s="8"/>
      <c r="L52" s="8"/>
      <c r="M52" s="8"/>
      <c r="N52" s="13"/>
      <c r="O52" s="5"/>
      <c r="P52" s="1" t="s">
        <v>88</v>
      </c>
      <c r="BB52" s="1" t="s">
        <v>101</v>
      </c>
    </row>
    <row r="53" spans="1:54" ht="32.1" customHeight="1" x14ac:dyDescent="0.3">
      <c r="A53" s="5" t="s">
        <v>263</v>
      </c>
      <c r="B53" s="5" t="s">
        <v>134</v>
      </c>
      <c r="C53" s="5" t="s">
        <v>135</v>
      </c>
      <c r="D53" s="5" t="s">
        <v>65</v>
      </c>
      <c r="E53" s="5" t="s">
        <v>64</v>
      </c>
      <c r="F53" s="6">
        <v>2</v>
      </c>
      <c r="G53" s="8"/>
      <c r="H53" s="8"/>
      <c r="I53" s="8"/>
      <c r="J53" s="8"/>
      <c r="K53" s="8"/>
      <c r="L53" s="8"/>
      <c r="M53" s="8"/>
      <c r="N53" s="13"/>
      <c r="O53" s="5"/>
      <c r="P53" s="1" t="s">
        <v>88</v>
      </c>
      <c r="BB53" s="1" t="s">
        <v>101</v>
      </c>
    </row>
    <row r="54" spans="1:54" ht="32.1" customHeight="1" x14ac:dyDescent="0.3">
      <c r="A54" s="6"/>
      <c r="B54" s="6"/>
      <c r="C54" s="6"/>
      <c r="D54" s="6"/>
      <c r="E54" s="6"/>
      <c r="F54" s="6"/>
      <c r="G54" s="8"/>
      <c r="H54" s="8"/>
      <c r="I54" s="8"/>
      <c r="J54" s="8"/>
      <c r="K54" s="8"/>
      <c r="L54" s="8"/>
      <c r="M54" s="8"/>
      <c r="N54" s="13"/>
      <c r="O54" s="6"/>
    </row>
    <row r="55" spans="1:54" ht="32.1" customHeight="1" x14ac:dyDescent="0.3">
      <c r="A55" s="6"/>
      <c r="B55" s="6"/>
      <c r="C55" s="6"/>
      <c r="D55" s="6"/>
      <c r="E55" s="6"/>
      <c r="F55" s="6"/>
      <c r="G55" s="8"/>
      <c r="H55" s="8"/>
      <c r="I55" s="8"/>
      <c r="J55" s="8"/>
      <c r="K55" s="8"/>
      <c r="L55" s="8"/>
      <c r="M55" s="8"/>
      <c r="N55" s="13"/>
      <c r="O55" s="6"/>
    </row>
    <row r="56" spans="1:54" ht="32.1" customHeight="1" x14ac:dyDescent="0.3">
      <c r="A56" s="6"/>
      <c r="B56" s="6"/>
      <c r="C56" s="6"/>
      <c r="D56" s="6"/>
      <c r="E56" s="6"/>
      <c r="F56" s="6"/>
      <c r="G56" s="8"/>
      <c r="H56" s="8"/>
      <c r="I56" s="8"/>
      <c r="J56" s="8"/>
      <c r="K56" s="8"/>
      <c r="L56" s="8"/>
      <c r="M56" s="8"/>
      <c r="N56" s="13"/>
      <c r="O56" s="6"/>
    </row>
    <row r="57" spans="1:54" ht="32.1" customHeight="1" x14ac:dyDescent="0.3">
      <c r="A57" s="6"/>
      <c r="B57" s="6"/>
      <c r="C57" s="6"/>
      <c r="D57" s="6"/>
      <c r="E57" s="6"/>
      <c r="F57" s="6"/>
      <c r="G57" s="8"/>
      <c r="H57" s="8"/>
      <c r="I57" s="8"/>
      <c r="J57" s="8"/>
      <c r="K57" s="8"/>
      <c r="L57" s="8"/>
      <c r="M57" s="8"/>
      <c r="N57" s="13"/>
      <c r="O57" s="6"/>
    </row>
    <row r="58" spans="1:54" ht="32.1" customHeight="1" x14ac:dyDescent="0.3">
      <c r="A58" s="6"/>
      <c r="B58" s="6"/>
      <c r="C58" s="6"/>
      <c r="D58" s="6"/>
      <c r="E58" s="6"/>
      <c r="F58" s="6"/>
      <c r="G58" s="8"/>
      <c r="H58" s="8"/>
      <c r="I58" s="8"/>
      <c r="J58" s="8"/>
      <c r="K58" s="8"/>
      <c r="L58" s="8"/>
      <c r="M58" s="8"/>
      <c r="N58" s="13"/>
      <c r="O58" s="6"/>
    </row>
    <row r="59" spans="1:54" ht="32.1" customHeight="1" x14ac:dyDescent="0.3">
      <c r="A59" s="6"/>
      <c r="B59" s="6"/>
      <c r="C59" s="6"/>
      <c r="D59" s="6"/>
      <c r="E59" s="6"/>
      <c r="F59" s="6"/>
      <c r="G59" s="8"/>
      <c r="H59" s="8"/>
      <c r="I59" s="8"/>
      <c r="J59" s="8"/>
      <c r="K59" s="8"/>
      <c r="L59" s="8"/>
      <c r="M59" s="8"/>
      <c r="N59" s="13"/>
      <c r="O59" s="6"/>
    </row>
    <row r="60" spans="1:54" ht="32.1" customHeight="1" x14ac:dyDescent="0.3">
      <c r="A60" s="6"/>
      <c r="B60" s="6"/>
      <c r="C60" s="6"/>
      <c r="D60" s="6"/>
      <c r="E60" s="6"/>
      <c r="F60" s="6"/>
      <c r="G60" s="8"/>
      <c r="H60" s="8"/>
      <c r="I60" s="8"/>
      <c r="J60" s="8"/>
      <c r="K60" s="8"/>
      <c r="L60" s="8"/>
      <c r="M60" s="8"/>
      <c r="N60" s="13"/>
      <c r="O60" s="6"/>
    </row>
    <row r="61" spans="1:54" ht="32.1" customHeight="1" x14ac:dyDescent="0.3">
      <c r="A61" s="6"/>
      <c r="B61" s="6"/>
      <c r="C61" s="6"/>
      <c r="D61" s="6"/>
      <c r="E61" s="6"/>
      <c r="F61" s="6"/>
      <c r="G61" s="8"/>
      <c r="H61" s="8"/>
      <c r="I61" s="8"/>
      <c r="J61" s="8"/>
      <c r="K61" s="8"/>
      <c r="L61" s="8"/>
      <c r="M61" s="8"/>
      <c r="N61" s="13"/>
      <c r="O61" s="6"/>
    </row>
    <row r="62" spans="1:54" ht="32.1" customHeight="1" x14ac:dyDescent="0.3">
      <c r="A62" s="6"/>
      <c r="B62" s="6"/>
      <c r="C62" s="6"/>
      <c r="D62" s="6"/>
      <c r="E62" s="6"/>
      <c r="F62" s="6"/>
      <c r="G62" s="8"/>
      <c r="H62" s="8"/>
      <c r="I62" s="8"/>
      <c r="J62" s="8"/>
      <c r="K62" s="8"/>
      <c r="L62" s="8"/>
      <c r="M62" s="8"/>
      <c r="N62" s="13"/>
      <c r="O62" s="6"/>
    </row>
    <row r="63" spans="1:54" ht="32.1" customHeight="1" x14ac:dyDescent="0.3">
      <c r="A63" s="6"/>
      <c r="B63" s="6"/>
      <c r="C63" s="6"/>
      <c r="D63" s="6"/>
      <c r="E63" s="6"/>
      <c r="F63" s="6"/>
      <c r="G63" s="8"/>
      <c r="H63" s="8"/>
      <c r="I63" s="8"/>
      <c r="J63" s="8"/>
      <c r="K63" s="8"/>
      <c r="L63" s="8"/>
      <c r="M63" s="8"/>
      <c r="N63" s="13"/>
      <c r="O63" s="6"/>
    </row>
    <row r="64" spans="1:54" ht="32.1" customHeight="1" x14ac:dyDescent="0.3">
      <c r="A64" s="6"/>
      <c r="B64" s="6"/>
      <c r="C64" s="6"/>
      <c r="D64" s="6"/>
      <c r="E64" s="6"/>
      <c r="F64" s="6"/>
      <c r="G64" s="8"/>
      <c r="H64" s="8"/>
      <c r="I64" s="8"/>
      <c r="J64" s="8"/>
      <c r="K64" s="8"/>
      <c r="L64" s="8"/>
      <c r="M64" s="8"/>
      <c r="N64" s="13"/>
      <c r="O64" s="6"/>
    </row>
    <row r="65" spans="1:54" ht="32.1" customHeight="1" x14ac:dyDescent="0.3">
      <c r="A65" s="6"/>
      <c r="B65" s="6"/>
      <c r="C65" s="6"/>
      <c r="D65" s="6"/>
      <c r="E65" s="6"/>
      <c r="F65" s="6"/>
      <c r="G65" s="8"/>
      <c r="H65" s="8"/>
      <c r="I65" s="8"/>
      <c r="J65" s="8"/>
      <c r="K65" s="8"/>
      <c r="L65" s="8"/>
      <c r="M65" s="8"/>
      <c r="N65" s="13"/>
      <c r="O65" s="6"/>
    </row>
    <row r="66" spans="1:54" ht="32.1" customHeight="1" x14ac:dyDescent="0.3">
      <c r="A66" s="6"/>
      <c r="B66" s="6"/>
      <c r="C66" s="6"/>
      <c r="D66" s="6"/>
      <c r="E66" s="6"/>
      <c r="F66" s="6"/>
      <c r="G66" s="8"/>
      <c r="H66" s="8"/>
      <c r="I66" s="8"/>
      <c r="J66" s="8"/>
      <c r="K66" s="8"/>
      <c r="L66" s="8"/>
      <c r="M66" s="8"/>
      <c r="N66" s="13"/>
      <c r="O66" s="6"/>
    </row>
    <row r="67" spans="1:54" ht="32.1" customHeight="1" x14ac:dyDescent="0.3">
      <c r="A67" s="6"/>
      <c r="B67" s="6"/>
      <c r="C67" s="6"/>
      <c r="D67" s="6"/>
      <c r="E67" s="6"/>
      <c r="F67" s="6"/>
      <c r="G67" s="8"/>
      <c r="H67" s="8"/>
      <c r="I67" s="8"/>
      <c r="J67" s="8"/>
      <c r="K67" s="8"/>
      <c r="L67" s="8"/>
      <c r="M67" s="8"/>
      <c r="N67" s="13"/>
      <c r="O67" s="6"/>
    </row>
    <row r="68" spans="1:54" ht="32.1" customHeight="1" x14ac:dyDescent="0.3">
      <c r="A68" s="6"/>
      <c r="B68" s="6"/>
      <c r="C68" s="6"/>
      <c r="D68" s="6"/>
      <c r="E68" s="6"/>
      <c r="F68" s="6"/>
      <c r="G68" s="8"/>
      <c r="H68" s="8"/>
      <c r="I68" s="8"/>
      <c r="J68" s="8"/>
      <c r="K68" s="8"/>
      <c r="L68" s="8"/>
      <c r="M68" s="8"/>
      <c r="N68" s="13"/>
      <c r="O68" s="6"/>
    </row>
    <row r="69" spans="1:54" ht="32.1" customHeight="1" x14ac:dyDescent="0.3">
      <c r="A69" s="6"/>
      <c r="B69" s="6"/>
      <c r="C69" s="6"/>
      <c r="D69" s="6"/>
      <c r="E69" s="6"/>
      <c r="F69" s="6"/>
      <c r="G69" s="8"/>
      <c r="H69" s="8"/>
      <c r="I69" s="8"/>
      <c r="J69" s="8"/>
      <c r="K69" s="8"/>
      <c r="L69" s="8"/>
      <c r="M69" s="8"/>
      <c r="N69" s="13"/>
      <c r="O69" s="6"/>
    </row>
    <row r="70" spans="1:54" ht="32.1" customHeight="1" x14ac:dyDescent="0.3">
      <c r="A70" s="6"/>
      <c r="B70" s="6"/>
      <c r="C70" s="6"/>
      <c r="D70" s="6"/>
      <c r="E70" s="6"/>
      <c r="F70" s="6"/>
      <c r="G70" s="8"/>
      <c r="H70" s="8"/>
      <c r="I70" s="8"/>
      <c r="J70" s="8"/>
      <c r="K70" s="8"/>
      <c r="L70" s="8"/>
      <c r="M70" s="8"/>
      <c r="N70" s="13"/>
      <c r="O70" s="6"/>
    </row>
    <row r="71" spans="1:54" ht="32.1" customHeight="1" x14ac:dyDescent="0.3">
      <c r="A71" s="6"/>
      <c r="B71" s="6"/>
      <c r="C71" s="6"/>
      <c r="D71" s="6"/>
      <c r="E71" s="6"/>
      <c r="F71" s="6"/>
      <c r="G71" s="8"/>
      <c r="H71" s="8"/>
      <c r="I71" s="8"/>
      <c r="J71" s="8"/>
      <c r="K71" s="8"/>
      <c r="L71" s="8"/>
      <c r="M71" s="8"/>
      <c r="N71" s="13"/>
      <c r="O71" s="6"/>
    </row>
    <row r="72" spans="1:54" ht="32.1" customHeight="1" x14ac:dyDescent="0.3">
      <c r="A72" s="6"/>
      <c r="B72" s="6"/>
      <c r="C72" s="6"/>
      <c r="D72" s="6"/>
      <c r="E72" s="6"/>
      <c r="F72" s="6"/>
      <c r="G72" s="8"/>
      <c r="H72" s="8"/>
      <c r="I72" s="8"/>
      <c r="J72" s="8"/>
      <c r="K72" s="8"/>
      <c r="L72" s="8"/>
      <c r="M72" s="8"/>
      <c r="N72" s="13"/>
      <c r="O72" s="6"/>
    </row>
    <row r="73" spans="1:54" ht="32.1" customHeight="1" x14ac:dyDescent="0.3">
      <c r="A73" s="6"/>
      <c r="B73" s="5" t="s">
        <v>264</v>
      </c>
      <c r="C73" s="14" t="s">
        <v>258</v>
      </c>
      <c r="D73" s="6"/>
      <c r="E73" s="6"/>
      <c r="F73" s="6"/>
      <c r="G73" s="6"/>
      <c r="H73" s="8"/>
      <c r="I73" s="6"/>
      <c r="J73" s="8"/>
      <c r="K73" s="6"/>
      <c r="L73" s="8"/>
      <c r="M73" s="6"/>
      <c r="N73" s="13"/>
      <c r="O73" s="6"/>
    </row>
    <row r="74" spans="1:54" ht="32.1" customHeight="1" x14ac:dyDescent="0.3">
      <c r="A74" s="6"/>
      <c r="B74" s="6"/>
      <c r="C74" s="270" t="s">
        <v>265</v>
      </c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</row>
    <row r="75" spans="1:54" ht="32.1" customHeight="1" x14ac:dyDescent="0.3">
      <c r="A75" s="5" t="s">
        <v>266</v>
      </c>
      <c r="B75" s="5" t="s">
        <v>136</v>
      </c>
      <c r="C75" s="5" t="s">
        <v>137</v>
      </c>
      <c r="D75" s="5" t="s">
        <v>138</v>
      </c>
      <c r="E75" s="5" t="s">
        <v>80</v>
      </c>
      <c r="F75" s="6">
        <v>474.84</v>
      </c>
      <c r="G75" s="8"/>
      <c r="H75" s="8"/>
      <c r="I75" s="8"/>
      <c r="J75" s="8"/>
      <c r="K75" s="8"/>
      <c r="L75" s="8"/>
      <c r="M75" s="8"/>
      <c r="N75" s="13"/>
      <c r="O75" s="5"/>
      <c r="P75" s="1" t="s">
        <v>88</v>
      </c>
      <c r="BB75" s="1" t="s">
        <v>101</v>
      </c>
    </row>
    <row r="76" spans="1:54" ht="32.1" customHeight="1" x14ac:dyDescent="0.3">
      <c r="A76" s="6"/>
      <c r="B76" s="6"/>
      <c r="C76" s="6"/>
      <c r="D76" s="6"/>
      <c r="E76" s="6"/>
      <c r="F76" s="6"/>
      <c r="G76" s="8"/>
      <c r="H76" s="8"/>
      <c r="I76" s="8"/>
      <c r="J76" s="8"/>
      <c r="K76" s="8"/>
      <c r="L76" s="8"/>
      <c r="M76" s="8"/>
      <c r="N76" s="13"/>
      <c r="O76" s="6"/>
    </row>
    <row r="77" spans="1:54" ht="32.1" customHeight="1" x14ac:dyDescent="0.3">
      <c r="A77" s="6"/>
      <c r="B77" s="6"/>
      <c r="C77" s="6"/>
      <c r="D77" s="6"/>
      <c r="E77" s="6"/>
      <c r="F77" s="6"/>
      <c r="G77" s="8"/>
      <c r="H77" s="8"/>
      <c r="I77" s="8"/>
      <c r="J77" s="8"/>
      <c r="K77" s="8"/>
      <c r="L77" s="8"/>
      <c r="M77" s="8"/>
      <c r="N77" s="13"/>
      <c r="O77" s="6"/>
    </row>
    <row r="78" spans="1:54" ht="32.1" customHeight="1" x14ac:dyDescent="0.3">
      <c r="A78" s="6"/>
      <c r="B78" s="6"/>
      <c r="C78" s="6"/>
      <c r="D78" s="6"/>
      <c r="E78" s="6"/>
      <c r="F78" s="6"/>
      <c r="G78" s="8"/>
      <c r="H78" s="8"/>
      <c r="I78" s="8"/>
      <c r="J78" s="8"/>
      <c r="K78" s="8"/>
      <c r="L78" s="8"/>
      <c r="M78" s="8"/>
      <c r="N78" s="13"/>
      <c r="O78" s="6"/>
    </row>
    <row r="79" spans="1:54" ht="32.1" customHeight="1" x14ac:dyDescent="0.3">
      <c r="A79" s="6"/>
      <c r="B79" s="6"/>
      <c r="C79" s="6"/>
      <c r="D79" s="6"/>
      <c r="E79" s="6"/>
      <c r="F79" s="6"/>
      <c r="G79" s="8"/>
      <c r="H79" s="8"/>
      <c r="I79" s="8"/>
      <c r="J79" s="8"/>
      <c r="K79" s="8"/>
      <c r="L79" s="8"/>
      <c r="M79" s="8"/>
      <c r="N79" s="13"/>
      <c r="O79" s="6"/>
    </row>
    <row r="80" spans="1:54" ht="32.1" customHeight="1" x14ac:dyDescent="0.3">
      <c r="A80" s="6"/>
      <c r="B80" s="6"/>
      <c r="C80" s="6"/>
      <c r="D80" s="6"/>
      <c r="E80" s="6"/>
      <c r="F80" s="6"/>
      <c r="G80" s="8"/>
      <c r="H80" s="8"/>
      <c r="I80" s="8"/>
      <c r="J80" s="8"/>
      <c r="K80" s="8"/>
      <c r="L80" s="8"/>
      <c r="M80" s="8"/>
      <c r="N80" s="13"/>
      <c r="O80" s="6"/>
    </row>
    <row r="81" spans="1:15" ht="32.1" customHeight="1" x14ac:dyDescent="0.3">
      <c r="A81" s="6"/>
      <c r="B81" s="6"/>
      <c r="C81" s="6"/>
      <c r="D81" s="6"/>
      <c r="E81" s="6"/>
      <c r="F81" s="6"/>
      <c r="G81" s="8"/>
      <c r="H81" s="8"/>
      <c r="I81" s="8"/>
      <c r="J81" s="8"/>
      <c r="K81" s="8"/>
      <c r="L81" s="8"/>
      <c r="M81" s="8"/>
      <c r="N81" s="13"/>
      <c r="O81" s="6"/>
    </row>
    <row r="82" spans="1:15" ht="32.1" customHeight="1" x14ac:dyDescent="0.3">
      <c r="A82" s="6"/>
      <c r="B82" s="6"/>
      <c r="C82" s="6"/>
      <c r="D82" s="6"/>
      <c r="E82" s="6"/>
      <c r="F82" s="6"/>
      <c r="G82" s="8"/>
      <c r="H82" s="8"/>
      <c r="I82" s="8"/>
      <c r="J82" s="8"/>
      <c r="K82" s="8"/>
      <c r="L82" s="8"/>
      <c r="M82" s="8"/>
      <c r="N82" s="13"/>
      <c r="O82" s="6"/>
    </row>
    <row r="83" spans="1:15" ht="32.1" customHeight="1" x14ac:dyDescent="0.3">
      <c r="A83" s="6"/>
      <c r="B83" s="6"/>
      <c r="C83" s="6"/>
      <c r="D83" s="6"/>
      <c r="E83" s="6"/>
      <c r="F83" s="6"/>
      <c r="G83" s="8"/>
      <c r="H83" s="8"/>
      <c r="I83" s="8"/>
      <c r="J83" s="8"/>
      <c r="K83" s="8"/>
      <c r="L83" s="8"/>
      <c r="M83" s="8"/>
      <c r="N83" s="13"/>
      <c r="O83" s="6"/>
    </row>
    <row r="84" spans="1:15" ht="32.1" customHeight="1" x14ac:dyDescent="0.3">
      <c r="A84" s="6"/>
      <c r="B84" s="6"/>
      <c r="C84" s="6"/>
      <c r="D84" s="6"/>
      <c r="E84" s="6"/>
      <c r="F84" s="6"/>
      <c r="G84" s="8"/>
      <c r="H84" s="8"/>
      <c r="I84" s="8"/>
      <c r="J84" s="8"/>
      <c r="K84" s="8"/>
      <c r="L84" s="8"/>
      <c r="M84" s="8"/>
      <c r="N84" s="13"/>
      <c r="O84" s="6"/>
    </row>
    <row r="85" spans="1:15" ht="32.1" customHeight="1" x14ac:dyDescent="0.3">
      <c r="A85" s="6"/>
      <c r="B85" s="6"/>
      <c r="C85" s="6"/>
      <c r="D85" s="6"/>
      <c r="E85" s="6"/>
      <c r="F85" s="6"/>
      <c r="G85" s="8"/>
      <c r="H85" s="8"/>
      <c r="I85" s="8"/>
      <c r="J85" s="8"/>
      <c r="K85" s="8"/>
      <c r="L85" s="8"/>
      <c r="M85" s="8"/>
      <c r="N85" s="13"/>
      <c r="O85" s="6"/>
    </row>
    <row r="86" spans="1:15" ht="32.1" customHeight="1" x14ac:dyDescent="0.3">
      <c r="A86" s="6"/>
      <c r="B86" s="6"/>
      <c r="C86" s="6"/>
      <c r="D86" s="6"/>
      <c r="E86" s="6"/>
      <c r="F86" s="6"/>
      <c r="G86" s="8"/>
      <c r="H86" s="8"/>
      <c r="I86" s="8"/>
      <c r="J86" s="8"/>
      <c r="K86" s="8"/>
      <c r="L86" s="8"/>
      <c r="M86" s="8"/>
      <c r="N86" s="13"/>
      <c r="O86" s="6"/>
    </row>
    <row r="87" spans="1:15" ht="32.1" customHeight="1" x14ac:dyDescent="0.3">
      <c r="A87" s="6"/>
      <c r="B87" s="6"/>
      <c r="C87" s="6"/>
      <c r="D87" s="6"/>
      <c r="E87" s="6"/>
      <c r="F87" s="6"/>
      <c r="G87" s="8"/>
      <c r="H87" s="8"/>
      <c r="I87" s="8"/>
      <c r="J87" s="8"/>
      <c r="K87" s="8"/>
      <c r="L87" s="8"/>
      <c r="M87" s="8"/>
      <c r="N87" s="13"/>
      <c r="O87" s="6"/>
    </row>
    <row r="88" spans="1:15" ht="32.1" customHeight="1" x14ac:dyDescent="0.3">
      <c r="A88" s="6"/>
      <c r="B88" s="6"/>
      <c r="C88" s="6"/>
      <c r="D88" s="6"/>
      <c r="E88" s="6"/>
      <c r="F88" s="6"/>
      <c r="G88" s="8"/>
      <c r="H88" s="8"/>
      <c r="I88" s="8"/>
      <c r="J88" s="8"/>
      <c r="K88" s="8"/>
      <c r="L88" s="8"/>
      <c r="M88" s="8"/>
      <c r="N88" s="13"/>
      <c r="O88" s="6"/>
    </row>
    <row r="89" spans="1:15" ht="32.1" customHeight="1" x14ac:dyDescent="0.3">
      <c r="A89" s="6"/>
      <c r="B89" s="6"/>
      <c r="C89" s="6"/>
      <c r="D89" s="6"/>
      <c r="E89" s="6"/>
      <c r="F89" s="6"/>
      <c r="G89" s="8"/>
      <c r="H89" s="8"/>
      <c r="I89" s="8"/>
      <c r="J89" s="8"/>
      <c r="K89" s="8"/>
      <c r="L89" s="8"/>
      <c r="M89" s="8"/>
      <c r="N89" s="13"/>
      <c r="O89" s="6"/>
    </row>
    <row r="90" spans="1:15" ht="32.1" customHeight="1" x14ac:dyDescent="0.3">
      <c r="A90" s="6"/>
      <c r="B90" s="6"/>
      <c r="C90" s="6"/>
      <c r="D90" s="6"/>
      <c r="E90" s="6"/>
      <c r="F90" s="6"/>
      <c r="G90" s="8"/>
      <c r="H90" s="8"/>
      <c r="I90" s="8"/>
      <c r="J90" s="8"/>
      <c r="K90" s="8"/>
      <c r="L90" s="8"/>
      <c r="M90" s="8"/>
      <c r="N90" s="13"/>
      <c r="O90" s="6"/>
    </row>
    <row r="91" spans="1:15" ht="32.1" customHeight="1" x14ac:dyDescent="0.3">
      <c r="A91" s="6"/>
      <c r="B91" s="6"/>
      <c r="C91" s="6"/>
      <c r="D91" s="6"/>
      <c r="E91" s="6"/>
      <c r="F91" s="6"/>
      <c r="G91" s="8"/>
      <c r="H91" s="8"/>
      <c r="I91" s="8"/>
      <c r="J91" s="8"/>
      <c r="K91" s="8"/>
      <c r="L91" s="8"/>
      <c r="M91" s="8"/>
      <c r="N91" s="13"/>
      <c r="O91" s="6"/>
    </row>
    <row r="92" spans="1:15" ht="32.1" customHeight="1" x14ac:dyDescent="0.3">
      <c r="A92" s="6"/>
      <c r="B92" s="6"/>
      <c r="C92" s="6"/>
      <c r="D92" s="6"/>
      <c r="E92" s="6"/>
      <c r="F92" s="6"/>
      <c r="G92" s="8"/>
      <c r="H92" s="8"/>
      <c r="I92" s="8"/>
      <c r="J92" s="8"/>
      <c r="K92" s="8"/>
      <c r="L92" s="8"/>
      <c r="M92" s="8"/>
      <c r="N92" s="13"/>
      <c r="O92" s="6"/>
    </row>
    <row r="93" spans="1:15" ht="32.1" customHeight="1" x14ac:dyDescent="0.3">
      <c r="A93" s="6"/>
      <c r="B93" s="6"/>
      <c r="C93" s="6"/>
      <c r="D93" s="6"/>
      <c r="E93" s="6"/>
      <c r="F93" s="6"/>
      <c r="G93" s="8"/>
      <c r="H93" s="8"/>
      <c r="I93" s="8"/>
      <c r="J93" s="8"/>
      <c r="K93" s="8"/>
      <c r="L93" s="8"/>
      <c r="M93" s="8"/>
      <c r="N93" s="13"/>
      <c r="O93" s="6"/>
    </row>
    <row r="94" spans="1:15" ht="32.1" customHeight="1" x14ac:dyDescent="0.3">
      <c r="A94" s="6"/>
      <c r="B94" s="6"/>
      <c r="C94" s="6"/>
      <c r="D94" s="6"/>
      <c r="E94" s="6"/>
      <c r="F94" s="6"/>
      <c r="G94" s="8"/>
      <c r="H94" s="8"/>
      <c r="I94" s="8"/>
      <c r="J94" s="8"/>
      <c r="K94" s="8"/>
      <c r="L94" s="8"/>
      <c r="M94" s="8"/>
      <c r="N94" s="13"/>
      <c r="O94" s="6"/>
    </row>
    <row r="95" spans="1:15" ht="32.1" customHeight="1" x14ac:dyDescent="0.3">
      <c r="A95" s="6"/>
      <c r="B95" s="6"/>
      <c r="C95" s="6"/>
      <c r="D95" s="6"/>
      <c r="E95" s="6"/>
      <c r="F95" s="6"/>
      <c r="G95" s="8"/>
      <c r="H95" s="8"/>
      <c r="I95" s="8"/>
      <c r="J95" s="8"/>
      <c r="K95" s="8"/>
      <c r="L95" s="8"/>
      <c r="M95" s="8"/>
      <c r="N95" s="13"/>
      <c r="O95" s="6"/>
    </row>
    <row r="96" spans="1:15" ht="32.1" customHeight="1" x14ac:dyDescent="0.3">
      <c r="A96" s="6"/>
      <c r="B96" s="5" t="s">
        <v>267</v>
      </c>
      <c r="C96" s="14" t="s">
        <v>258</v>
      </c>
      <c r="D96" s="6"/>
      <c r="E96" s="6"/>
      <c r="F96" s="6"/>
      <c r="G96" s="6"/>
      <c r="H96" s="8"/>
      <c r="I96" s="6"/>
      <c r="J96" s="8"/>
      <c r="K96" s="6"/>
      <c r="L96" s="8"/>
      <c r="M96" s="6"/>
      <c r="N96" s="13"/>
      <c r="O96" s="6"/>
    </row>
    <row r="97" spans="1:54" ht="32.1" customHeight="1" x14ac:dyDescent="0.3">
      <c r="A97" s="6"/>
      <c r="B97" s="6"/>
      <c r="C97" s="270" t="s">
        <v>268</v>
      </c>
      <c r="D97" s="271"/>
      <c r="E97" s="271"/>
      <c r="F97" s="271"/>
      <c r="G97" s="271"/>
      <c r="H97" s="271"/>
      <c r="I97" s="271"/>
      <c r="J97" s="271"/>
      <c r="K97" s="271"/>
      <c r="L97" s="271"/>
      <c r="M97" s="271"/>
      <c r="N97" s="271"/>
      <c r="O97" s="271"/>
    </row>
    <row r="98" spans="1:54" ht="32.1" customHeight="1" x14ac:dyDescent="0.3">
      <c r="A98" s="5" t="s">
        <v>269</v>
      </c>
      <c r="B98" s="5" t="s">
        <v>24</v>
      </c>
      <c r="C98" s="5" t="s">
        <v>25</v>
      </c>
      <c r="D98" s="5" t="s">
        <v>26</v>
      </c>
      <c r="E98" s="5" t="s">
        <v>27</v>
      </c>
      <c r="F98" s="6">
        <v>16.91</v>
      </c>
      <c r="G98" s="8"/>
      <c r="H98" s="8"/>
      <c r="I98" s="8"/>
      <c r="J98" s="8"/>
      <c r="K98" s="8"/>
      <c r="L98" s="8"/>
      <c r="M98" s="8"/>
      <c r="N98" s="13"/>
      <c r="O98" s="5"/>
      <c r="P98" s="1" t="s">
        <v>88</v>
      </c>
      <c r="BB98" s="1" t="s">
        <v>80</v>
      </c>
    </row>
    <row r="99" spans="1:54" ht="32.1" customHeight="1" x14ac:dyDescent="0.3">
      <c r="A99" s="5" t="s">
        <v>269</v>
      </c>
      <c r="B99" s="5" t="s">
        <v>140</v>
      </c>
      <c r="C99" s="5" t="s">
        <v>141</v>
      </c>
      <c r="D99" s="5" t="s">
        <v>142</v>
      </c>
      <c r="E99" s="5" t="s">
        <v>27</v>
      </c>
      <c r="F99" s="6">
        <v>16.420000000000002</v>
      </c>
      <c r="G99" s="8"/>
      <c r="H99" s="8"/>
      <c r="I99" s="8"/>
      <c r="J99" s="8"/>
      <c r="K99" s="8"/>
      <c r="L99" s="8"/>
      <c r="M99" s="8"/>
      <c r="N99" s="13"/>
      <c r="O99" s="5"/>
      <c r="P99" s="1" t="s">
        <v>88</v>
      </c>
      <c r="BB99" s="1" t="s">
        <v>101</v>
      </c>
    </row>
    <row r="100" spans="1:54" ht="32.1" customHeight="1" x14ac:dyDescent="0.3">
      <c r="A100" s="6"/>
      <c r="B100" s="6"/>
      <c r="C100" s="6"/>
      <c r="D100" s="6"/>
      <c r="E100" s="6"/>
      <c r="F100" s="6"/>
      <c r="G100" s="8"/>
      <c r="H100" s="8"/>
      <c r="I100" s="8"/>
      <c r="J100" s="8"/>
      <c r="K100" s="8"/>
      <c r="L100" s="8"/>
      <c r="M100" s="8"/>
      <c r="N100" s="13"/>
      <c r="O100" s="6"/>
    </row>
    <row r="101" spans="1:54" ht="32.1" customHeight="1" x14ac:dyDescent="0.3">
      <c r="A101" s="6"/>
      <c r="B101" s="6"/>
      <c r="C101" s="6"/>
      <c r="D101" s="6"/>
      <c r="E101" s="6"/>
      <c r="F101" s="6"/>
      <c r="G101" s="8"/>
      <c r="H101" s="8"/>
      <c r="I101" s="8"/>
      <c r="J101" s="8"/>
      <c r="K101" s="8"/>
      <c r="L101" s="8"/>
      <c r="M101" s="8"/>
      <c r="N101" s="13"/>
      <c r="O101" s="6"/>
    </row>
    <row r="102" spans="1:54" ht="32.1" customHeight="1" x14ac:dyDescent="0.3">
      <c r="A102" s="6"/>
      <c r="B102" s="6"/>
      <c r="C102" s="6"/>
      <c r="D102" s="6"/>
      <c r="E102" s="6"/>
      <c r="F102" s="6"/>
      <c r="G102" s="8"/>
      <c r="H102" s="8"/>
      <c r="I102" s="8"/>
      <c r="J102" s="8"/>
      <c r="K102" s="8"/>
      <c r="L102" s="8"/>
      <c r="M102" s="8"/>
      <c r="N102" s="13"/>
      <c r="O102" s="6"/>
    </row>
    <row r="103" spans="1:54" ht="32.1" customHeight="1" x14ac:dyDescent="0.3">
      <c r="A103" s="6"/>
      <c r="B103" s="6"/>
      <c r="C103" s="6"/>
      <c r="D103" s="6"/>
      <c r="E103" s="6"/>
      <c r="F103" s="6"/>
      <c r="G103" s="8"/>
      <c r="H103" s="8"/>
      <c r="I103" s="8"/>
      <c r="J103" s="8"/>
      <c r="K103" s="8"/>
      <c r="L103" s="8"/>
      <c r="M103" s="8"/>
      <c r="N103" s="13"/>
      <c r="O103" s="6"/>
    </row>
    <row r="104" spans="1:54" ht="32.1" customHeight="1" x14ac:dyDescent="0.3">
      <c r="A104" s="6"/>
      <c r="B104" s="6"/>
      <c r="C104" s="6"/>
      <c r="D104" s="6"/>
      <c r="E104" s="6"/>
      <c r="F104" s="6"/>
      <c r="G104" s="8"/>
      <c r="H104" s="8"/>
      <c r="I104" s="8"/>
      <c r="J104" s="8"/>
      <c r="K104" s="8"/>
      <c r="L104" s="8"/>
      <c r="M104" s="8"/>
      <c r="N104" s="13"/>
      <c r="O104" s="6"/>
    </row>
    <row r="105" spans="1:54" ht="32.1" customHeight="1" x14ac:dyDescent="0.3">
      <c r="A105" s="6"/>
      <c r="B105" s="6"/>
      <c r="C105" s="6"/>
      <c r="D105" s="6"/>
      <c r="E105" s="6"/>
      <c r="F105" s="6"/>
      <c r="G105" s="8"/>
      <c r="H105" s="8"/>
      <c r="I105" s="8"/>
      <c r="J105" s="8"/>
      <c r="K105" s="8"/>
      <c r="L105" s="8"/>
      <c r="M105" s="8"/>
      <c r="N105" s="13"/>
      <c r="O105" s="6"/>
    </row>
    <row r="106" spans="1:54" ht="32.1" customHeight="1" x14ac:dyDescent="0.3">
      <c r="A106" s="6"/>
      <c r="B106" s="6"/>
      <c r="C106" s="6"/>
      <c r="D106" s="6"/>
      <c r="E106" s="6"/>
      <c r="F106" s="6"/>
      <c r="G106" s="8"/>
      <c r="H106" s="8"/>
      <c r="I106" s="8"/>
      <c r="J106" s="8"/>
      <c r="K106" s="8"/>
      <c r="L106" s="8"/>
      <c r="M106" s="8"/>
      <c r="N106" s="13"/>
      <c r="O106" s="6"/>
    </row>
    <row r="107" spans="1:54" ht="32.1" customHeight="1" x14ac:dyDescent="0.3">
      <c r="A107" s="6"/>
      <c r="B107" s="6"/>
      <c r="C107" s="6"/>
      <c r="D107" s="6"/>
      <c r="E107" s="6"/>
      <c r="F107" s="6"/>
      <c r="G107" s="8"/>
      <c r="H107" s="8"/>
      <c r="I107" s="8"/>
      <c r="J107" s="8"/>
      <c r="K107" s="8"/>
      <c r="L107" s="8"/>
      <c r="M107" s="8"/>
      <c r="N107" s="13"/>
      <c r="O107" s="6"/>
    </row>
    <row r="108" spans="1:54" ht="32.1" customHeight="1" x14ac:dyDescent="0.3">
      <c r="A108" s="6"/>
      <c r="B108" s="6"/>
      <c r="C108" s="6"/>
      <c r="D108" s="6"/>
      <c r="E108" s="6"/>
      <c r="F108" s="6"/>
      <c r="G108" s="8"/>
      <c r="H108" s="8"/>
      <c r="I108" s="8"/>
      <c r="J108" s="8"/>
      <c r="K108" s="8"/>
      <c r="L108" s="8"/>
      <c r="M108" s="8"/>
      <c r="N108" s="13"/>
      <c r="O108" s="6"/>
    </row>
    <row r="109" spans="1:54" ht="32.1" customHeight="1" x14ac:dyDescent="0.3">
      <c r="A109" s="6"/>
      <c r="B109" s="6"/>
      <c r="C109" s="6"/>
      <c r="D109" s="6"/>
      <c r="E109" s="6"/>
      <c r="F109" s="6"/>
      <c r="G109" s="8"/>
      <c r="H109" s="8"/>
      <c r="I109" s="8"/>
      <c r="J109" s="8"/>
      <c r="K109" s="8"/>
      <c r="L109" s="8"/>
      <c r="M109" s="8"/>
      <c r="N109" s="13"/>
      <c r="O109" s="6"/>
    </row>
    <row r="110" spans="1:54" ht="32.1" customHeight="1" x14ac:dyDescent="0.3">
      <c r="A110" s="6"/>
      <c r="B110" s="6"/>
      <c r="C110" s="6"/>
      <c r="D110" s="6"/>
      <c r="E110" s="6"/>
      <c r="F110" s="6"/>
      <c r="G110" s="8"/>
      <c r="H110" s="8"/>
      <c r="I110" s="8"/>
      <c r="J110" s="8"/>
      <c r="K110" s="8"/>
      <c r="L110" s="8"/>
      <c r="M110" s="8"/>
      <c r="N110" s="13"/>
      <c r="O110" s="6"/>
    </row>
    <row r="111" spans="1:54" ht="32.1" customHeight="1" x14ac:dyDescent="0.3">
      <c r="A111" s="6"/>
      <c r="B111" s="6"/>
      <c r="C111" s="6"/>
      <c r="D111" s="6"/>
      <c r="E111" s="6"/>
      <c r="F111" s="6"/>
      <c r="G111" s="8"/>
      <c r="H111" s="8"/>
      <c r="I111" s="8"/>
      <c r="J111" s="8"/>
      <c r="K111" s="8"/>
      <c r="L111" s="8"/>
      <c r="M111" s="8"/>
      <c r="N111" s="13"/>
      <c r="O111" s="6"/>
    </row>
    <row r="112" spans="1:54" ht="32.1" customHeight="1" x14ac:dyDescent="0.3">
      <c r="A112" s="6"/>
      <c r="B112" s="6"/>
      <c r="C112" s="6"/>
      <c r="D112" s="6"/>
      <c r="E112" s="6"/>
      <c r="F112" s="6"/>
      <c r="G112" s="8"/>
      <c r="H112" s="8"/>
      <c r="I112" s="8"/>
      <c r="J112" s="8"/>
      <c r="K112" s="8"/>
      <c r="L112" s="8"/>
      <c r="M112" s="8"/>
      <c r="N112" s="13"/>
      <c r="O112" s="6"/>
    </row>
    <row r="113" spans="1:16" ht="32.1" customHeight="1" x14ac:dyDescent="0.3">
      <c r="A113" s="6"/>
      <c r="B113" s="6"/>
      <c r="C113" s="6"/>
      <c r="D113" s="6"/>
      <c r="E113" s="6"/>
      <c r="F113" s="6"/>
      <c r="G113" s="8"/>
      <c r="H113" s="8"/>
      <c r="I113" s="8"/>
      <c r="J113" s="8"/>
      <c r="K113" s="8"/>
      <c r="L113" s="8"/>
      <c r="M113" s="8"/>
      <c r="N113" s="13"/>
      <c r="O113" s="6"/>
    </row>
    <row r="114" spans="1:16" ht="32.1" customHeight="1" x14ac:dyDescent="0.3">
      <c r="A114" s="6"/>
      <c r="B114" s="6"/>
      <c r="C114" s="6"/>
      <c r="D114" s="6"/>
      <c r="E114" s="6"/>
      <c r="F114" s="6"/>
      <c r="G114" s="8"/>
      <c r="H114" s="8"/>
      <c r="I114" s="8"/>
      <c r="J114" s="8"/>
      <c r="K114" s="8"/>
      <c r="L114" s="8"/>
      <c r="M114" s="8"/>
      <c r="N114" s="13"/>
      <c r="O114" s="6"/>
    </row>
    <row r="115" spans="1:16" ht="32.1" customHeight="1" x14ac:dyDescent="0.3">
      <c r="A115" s="6"/>
      <c r="B115" s="6"/>
      <c r="C115" s="6"/>
      <c r="D115" s="6"/>
      <c r="E115" s="6"/>
      <c r="F115" s="6"/>
      <c r="G115" s="8"/>
      <c r="H115" s="8"/>
      <c r="I115" s="8"/>
      <c r="J115" s="8"/>
      <c r="K115" s="8"/>
      <c r="L115" s="8"/>
      <c r="M115" s="8"/>
      <c r="N115" s="13"/>
      <c r="O115" s="6"/>
    </row>
    <row r="116" spans="1:16" ht="32.1" customHeight="1" x14ac:dyDescent="0.3">
      <c r="A116" s="6"/>
      <c r="B116" s="6"/>
      <c r="C116" s="6"/>
      <c r="D116" s="6"/>
      <c r="E116" s="6"/>
      <c r="F116" s="6"/>
      <c r="G116" s="8"/>
      <c r="H116" s="8"/>
      <c r="I116" s="8"/>
      <c r="J116" s="8"/>
      <c r="K116" s="8"/>
      <c r="L116" s="8"/>
      <c r="M116" s="8"/>
      <c r="N116" s="13"/>
      <c r="O116" s="6"/>
    </row>
    <row r="117" spans="1:16" ht="32.1" customHeight="1" x14ac:dyDescent="0.3">
      <c r="A117" s="6"/>
      <c r="B117" s="6"/>
      <c r="C117" s="6"/>
      <c r="D117" s="6"/>
      <c r="E117" s="6"/>
      <c r="F117" s="6"/>
      <c r="G117" s="8"/>
      <c r="H117" s="8"/>
      <c r="I117" s="8"/>
      <c r="J117" s="8"/>
      <c r="K117" s="8"/>
      <c r="L117" s="8"/>
      <c r="M117" s="8"/>
      <c r="N117" s="13"/>
      <c r="O117" s="6"/>
    </row>
    <row r="118" spans="1:16" ht="32.1" customHeight="1" x14ac:dyDescent="0.3">
      <c r="A118" s="6"/>
      <c r="B118" s="6"/>
      <c r="C118" s="6"/>
      <c r="D118" s="6"/>
      <c r="E118" s="6"/>
      <c r="F118" s="6"/>
      <c r="G118" s="8"/>
      <c r="H118" s="8"/>
      <c r="I118" s="8"/>
      <c r="J118" s="8"/>
      <c r="K118" s="8"/>
      <c r="L118" s="8"/>
      <c r="M118" s="8"/>
      <c r="N118" s="13"/>
      <c r="O118" s="6"/>
    </row>
    <row r="119" spans="1:16" ht="32.1" customHeight="1" x14ac:dyDescent="0.3">
      <c r="A119" s="6"/>
      <c r="B119" s="5" t="s">
        <v>270</v>
      </c>
      <c r="C119" s="14" t="s">
        <v>258</v>
      </c>
      <c r="D119" s="6"/>
      <c r="E119" s="6"/>
      <c r="F119" s="6"/>
      <c r="G119" s="6"/>
      <c r="H119" s="8"/>
      <c r="I119" s="6"/>
      <c r="J119" s="8"/>
      <c r="K119" s="6"/>
      <c r="L119" s="8"/>
      <c r="M119" s="6"/>
      <c r="N119" s="13"/>
      <c r="O119" s="6"/>
    </row>
    <row r="120" spans="1:16" ht="32.1" customHeight="1" x14ac:dyDescent="0.3">
      <c r="A120" s="6"/>
      <c r="B120" s="6"/>
      <c r="C120" s="270" t="s">
        <v>271</v>
      </c>
      <c r="D120" s="271"/>
      <c r="E120" s="271"/>
      <c r="F120" s="271"/>
      <c r="G120" s="271"/>
      <c r="H120" s="271"/>
      <c r="I120" s="271"/>
      <c r="J120" s="271"/>
      <c r="K120" s="271"/>
      <c r="L120" s="271"/>
      <c r="M120" s="271"/>
      <c r="N120" s="271"/>
      <c r="O120" s="271"/>
    </row>
    <row r="121" spans="1:16" ht="32.1" customHeight="1" x14ac:dyDescent="0.3">
      <c r="A121" s="5"/>
      <c r="B121" s="5"/>
      <c r="C121" s="5" t="s">
        <v>143</v>
      </c>
      <c r="D121" s="5" t="s">
        <v>144</v>
      </c>
      <c r="E121" s="5" t="s">
        <v>27</v>
      </c>
      <c r="F121" s="6">
        <v>9.27</v>
      </c>
      <c r="G121" s="8"/>
      <c r="H121" s="8"/>
      <c r="I121" s="8"/>
      <c r="J121" s="8"/>
      <c r="K121" s="8"/>
      <c r="L121" s="8"/>
      <c r="M121" s="8"/>
      <c r="N121" s="13"/>
      <c r="O121" s="5"/>
      <c r="P121" s="1" t="s">
        <v>399</v>
      </c>
    </row>
    <row r="122" spans="1:16" ht="32.1" customHeight="1" x14ac:dyDescent="0.3">
      <c r="A122" s="6"/>
      <c r="B122" s="6"/>
      <c r="C122" s="6"/>
      <c r="D122" s="6"/>
      <c r="E122" s="6"/>
      <c r="F122" s="6"/>
      <c r="G122" s="8"/>
      <c r="H122" s="8"/>
      <c r="I122" s="8"/>
      <c r="J122" s="8"/>
      <c r="K122" s="8"/>
      <c r="L122" s="8"/>
      <c r="M122" s="8"/>
      <c r="N122" s="13"/>
      <c r="O122" s="6"/>
    </row>
    <row r="123" spans="1:16" ht="32.1" customHeight="1" x14ac:dyDescent="0.3">
      <c r="A123" s="6"/>
      <c r="B123" s="6"/>
      <c r="C123" s="6"/>
      <c r="D123" s="6"/>
      <c r="E123" s="6"/>
      <c r="F123" s="6"/>
      <c r="G123" s="8"/>
      <c r="H123" s="8"/>
      <c r="I123" s="8"/>
      <c r="J123" s="8"/>
      <c r="K123" s="8"/>
      <c r="L123" s="8"/>
      <c r="M123" s="8"/>
      <c r="N123" s="13"/>
      <c r="O123" s="6"/>
    </row>
    <row r="124" spans="1:16" ht="32.1" customHeight="1" x14ac:dyDescent="0.3">
      <c r="A124" s="6"/>
      <c r="B124" s="6"/>
      <c r="C124" s="6"/>
      <c r="D124" s="6"/>
      <c r="E124" s="6"/>
      <c r="F124" s="6"/>
      <c r="G124" s="8"/>
      <c r="H124" s="8"/>
      <c r="I124" s="8"/>
      <c r="J124" s="8"/>
      <c r="K124" s="8"/>
      <c r="L124" s="8"/>
      <c r="M124" s="8"/>
      <c r="N124" s="13"/>
      <c r="O124" s="6"/>
    </row>
    <row r="125" spans="1:16" ht="32.1" customHeight="1" x14ac:dyDescent="0.3">
      <c r="A125" s="6"/>
      <c r="B125" s="6"/>
      <c r="C125" s="6"/>
      <c r="D125" s="6"/>
      <c r="E125" s="6"/>
      <c r="F125" s="6"/>
      <c r="G125" s="8"/>
      <c r="H125" s="8"/>
      <c r="I125" s="8"/>
      <c r="J125" s="8"/>
      <c r="K125" s="8"/>
      <c r="L125" s="8"/>
      <c r="M125" s="8"/>
      <c r="N125" s="13"/>
      <c r="O125" s="6"/>
    </row>
    <row r="126" spans="1:16" ht="32.1" customHeight="1" x14ac:dyDescent="0.3">
      <c r="A126" s="6"/>
      <c r="B126" s="6"/>
      <c r="C126" s="6"/>
      <c r="D126" s="6"/>
      <c r="E126" s="6"/>
      <c r="F126" s="6"/>
      <c r="G126" s="8"/>
      <c r="H126" s="8"/>
      <c r="I126" s="8"/>
      <c r="J126" s="8"/>
      <c r="K126" s="8"/>
      <c r="L126" s="8"/>
      <c r="M126" s="8"/>
      <c r="N126" s="13"/>
      <c r="O126" s="6"/>
    </row>
    <row r="127" spans="1:16" ht="32.1" customHeight="1" x14ac:dyDescent="0.3">
      <c r="A127" s="6"/>
      <c r="B127" s="6"/>
      <c r="C127" s="6"/>
      <c r="D127" s="6"/>
      <c r="E127" s="6"/>
      <c r="F127" s="6"/>
      <c r="G127" s="8"/>
      <c r="H127" s="8"/>
      <c r="I127" s="8"/>
      <c r="J127" s="8"/>
      <c r="K127" s="8"/>
      <c r="L127" s="8"/>
      <c r="M127" s="8"/>
      <c r="N127" s="13"/>
      <c r="O127" s="6"/>
    </row>
    <row r="128" spans="1:16" ht="32.1" customHeight="1" x14ac:dyDescent="0.3">
      <c r="A128" s="6"/>
      <c r="B128" s="6"/>
      <c r="C128" s="6"/>
      <c r="D128" s="6"/>
      <c r="E128" s="6"/>
      <c r="F128" s="6"/>
      <c r="G128" s="8"/>
      <c r="H128" s="8"/>
      <c r="I128" s="8"/>
      <c r="J128" s="8"/>
      <c r="K128" s="8"/>
      <c r="L128" s="8"/>
      <c r="M128" s="8"/>
      <c r="N128" s="13"/>
      <c r="O128" s="6"/>
    </row>
    <row r="129" spans="1:54" ht="32.1" customHeight="1" x14ac:dyDescent="0.3">
      <c r="A129" s="6"/>
      <c r="B129" s="6"/>
      <c r="C129" s="6"/>
      <c r="D129" s="6"/>
      <c r="E129" s="6"/>
      <c r="F129" s="6"/>
      <c r="G129" s="8"/>
      <c r="H129" s="8"/>
      <c r="I129" s="8"/>
      <c r="J129" s="8"/>
      <c r="K129" s="8"/>
      <c r="L129" s="8"/>
      <c r="M129" s="8"/>
      <c r="N129" s="13"/>
      <c r="O129" s="6"/>
    </row>
    <row r="130" spans="1:54" ht="32.1" customHeight="1" x14ac:dyDescent="0.3">
      <c r="A130" s="6"/>
      <c r="B130" s="6"/>
      <c r="C130" s="6"/>
      <c r="D130" s="6"/>
      <c r="E130" s="6"/>
      <c r="F130" s="6"/>
      <c r="G130" s="8"/>
      <c r="H130" s="8"/>
      <c r="I130" s="8"/>
      <c r="J130" s="8"/>
      <c r="K130" s="8"/>
      <c r="L130" s="8"/>
      <c r="M130" s="8"/>
      <c r="N130" s="13"/>
      <c r="O130" s="6"/>
    </row>
    <row r="131" spans="1:54" ht="32.1" customHeight="1" x14ac:dyDescent="0.3">
      <c r="A131" s="6"/>
      <c r="B131" s="6"/>
      <c r="C131" s="6"/>
      <c r="D131" s="6"/>
      <c r="E131" s="6"/>
      <c r="F131" s="6"/>
      <c r="G131" s="8"/>
      <c r="H131" s="8"/>
      <c r="I131" s="8"/>
      <c r="J131" s="8"/>
      <c r="K131" s="8"/>
      <c r="L131" s="8"/>
      <c r="M131" s="8"/>
      <c r="N131" s="13"/>
      <c r="O131" s="6"/>
    </row>
    <row r="132" spans="1:54" ht="32.1" customHeight="1" x14ac:dyDescent="0.3">
      <c r="A132" s="6"/>
      <c r="B132" s="6"/>
      <c r="C132" s="6"/>
      <c r="D132" s="6"/>
      <c r="E132" s="6"/>
      <c r="F132" s="6"/>
      <c r="G132" s="8"/>
      <c r="H132" s="8"/>
      <c r="I132" s="8"/>
      <c r="J132" s="8"/>
      <c r="K132" s="8"/>
      <c r="L132" s="8"/>
      <c r="M132" s="8"/>
      <c r="N132" s="13"/>
      <c r="O132" s="6"/>
    </row>
    <row r="133" spans="1:54" ht="32.1" customHeight="1" x14ac:dyDescent="0.3">
      <c r="A133" s="6"/>
      <c r="B133" s="6"/>
      <c r="C133" s="6"/>
      <c r="D133" s="6"/>
      <c r="E133" s="6"/>
      <c r="F133" s="6"/>
      <c r="G133" s="8"/>
      <c r="H133" s="8"/>
      <c r="I133" s="8"/>
      <c r="J133" s="8"/>
      <c r="K133" s="8"/>
      <c r="L133" s="8"/>
      <c r="M133" s="8"/>
      <c r="N133" s="13"/>
      <c r="O133" s="6"/>
    </row>
    <row r="134" spans="1:54" ht="32.1" customHeight="1" x14ac:dyDescent="0.3">
      <c r="A134" s="6"/>
      <c r="B134" s="6"/>
      <c r="C134" s="6"/>
      <c r="D134" s="6"/>
      <c r="E134" s="6"/>
      <c r="F134" s="6"/>
      <c r="G134" s="8"/>
      <c r="H134" s="8"/>
      <c r="I134" s="8"/>
      <c r="J134" s="8"/>
      <c r="K134" s="8"/>
      <c r="L134" s="8"/>
      <c r="M134" s="8"/>
      <c r="N134" s="13"/>
      <c r="O134" s="6"/>
    </row>
    <row r="135" spans="1:54" ht="32.1" customHeight="1" x14ac:dyDescent="0.3">
      <c r="A135" s="6"/>
      <c r="B135" s="6"/>
      <c r="C135" s="6"/>
      <c r="D135" s="6"/>
      <c r="E135" s="6"/>
      <c r="F135" s="6"/>
      <c r="G135" s="8"/>
      <c r="H135" s="8"/>
      <c r="I135" s="8"/>
      <c r="J135" s="8"/>
      <c r="K135" s="8"/>
      <c r="L135" s="8"/>
      <c r="M135" s="8"/>
      <c r="N135" s="13"/>
      <c r="O135" s="6"/>
    </row>
    <row r="136" spans="1:54" ht="32.1" customHeight="1" x14ac:dyDescent="0.3">
      <c r="A136" s="6"/>
      <c r="B136" s="6"/>
      <c r="C136" s="6"/>
      <c r="D136" s="6"/>
      <c r="E136" s="6"/>
      <c r="F136" s="6"/>
      <c r="G136" s="8"/>
      <c r="H136" s="8"/>
      <c r="I136" s="8"/>
      <c r="J136" s="8"/>
      <c r="K136" s="8"/>
      <c r="L136" s="8"/>
      <c r="M136" s="8"/>
      <c r="N136" s="13"/>
      <c r="O136" s="6"/>
    </row>
    <row r="137" spans="1:54" ht="32.1" customHeight="1" x14ac:dyDescent="0.3">
      <c r="A137" s="6"/>
      <c r="B137" s="6"/>
      <c r="C137" s="6"/>
      <c r="D137" s="6"/>
      <c r="E137" s="6"/>
      <c r="F137" s="6"/>
      <c r="G137" s="8"/>
      <c r="H137" s="8"/>
      <c r="I137" s="8"/>
      <c r="J137" s="8"/>
      <c r="K137" s="8"/>
      <c r="L137" s="8"/>
      <c r="M137" s="8"/>
      <c r="N137" s="13"/>
      <c r="O137" s="6"/>
    </row>
    <row r="138" spans="1:54" ht="32.1" customHeight="1" x14ac:dyDescent="0.3">
      <c r="A138" s="6"/>
      <c r="B138" s="6"/>
      <c r="C138" s="6"/>
      <c r="D138" s="6"/>
      <c r="E138" s="6"/>
      <c r="F138" s="6"/>
      <c r="G138" s="8"/>
      <c r="H138" s="8"/>
      <c r="I138" s="8"/>
      <c r="J138" s="8"/>
      <c r="K138" s="8"/>
      <c r="L138" s="8"/>
      <c r="M138" s="8"/>
      <c r="N138" s="13"/>
      <c r="O138" s="6"/>
    </row>
    <row r="139" spans="1:54" ht="32.1" customHeight="1" x14ac:dyDescent="0.3">
      <c r="A139" s="6"/>
      <c r="B139" s="6"/>
      <c r="C139" s="6"/>
      <c r="D139" s="6"/>
      <c r="E139" s="6"/>
      <c r="F139" s="6"/>
      <c r="G139" s="8"/>
      <c r="H139" s="8"/>
      <c r="I139" s="8"/>
      <c r="J139" s="8"/>
      <c r="K139" s="8"/>
      <c r="L139" s="8"/>
      <c r="M139" s="8"/>
      <c r="N139" s="13"/>
      <c r="O139" s="6"/>
    </row>
    <row r="140" spans="1:54" ht="32.1" customHeight="1" x14ac:dyDescent="0.3">
      <c r="A140" s="6"/>
      <c r="B140" s="6"/>
      <c r="C140" s="6"/>
      <c r="D140" s="6"/>
      <c r="E140" s="6"/>
      <c r="F140" s="6"/>
      <c r="G140" s="8"/>
      <c r="H140" s="8"/>
      <c r="I140" s="8"/>
      <c r="J140" s="8"/>
      <c r="K140" s="8"/>
      <c r="L140" s="8"/>
      <c r="M140" s="8"/>
      <c r="N140" s="13"/>
      <c r="O140" s="6"/>
    </row>
    <row r="141" spans="1:54" ht="32.1" customHeight="1" x14ac:dyDescent="0.3">
      <c r="A141" s="6"/>
      <c r="B141" s="6"/>
      <c r="C141" s="6"/>
      <c r="D141" s="6"/>
      <c r="E141" s="6"/>
      <c r="F141" s="6"/>
      <c r="G141" s="8"/>
      <c r="H141" s="8"/>
      <c r="I141" s="8"/>
      <c r="J141" s="8"/>
      <c r="K141" s="8"/>
      <c r="L141" s="8"/>
      <c r="M141" s="8"/>
      <c r="N141" s="13"/>
      <c r="O141" s="6"/>
    </row>
    <row r="142" spans="1:54" ht="32.1" customHeight="1" x14ac:dyDescent="0.3">
      <c r="A142" s="6"/>
      <c r="B142" s="5" t="s">
        <v>272</v>
      </c>
      <c r="C142" s="14" t="s">
        <v>258</v>
      </c>
      <c r="D142" s="6"/>
      <c r="E142" s="6"/>
      <c r="F142" s="6"/>
      <c r="G142" s="6"/>
      <c r="H142" s="8"/>
      <c r="I142" s="6"/>
      <c r="J142" s="8"/>
      <c r="K142" s="6"/>
      <c r="L142" s="8"/>
      <c r="M142" s="6"/>
      <c r="N142" s="13"/>
      <c r="O142" s="6"/>
    </row>
    <row r="143" spans="1:54" ht="32.1" customHeight="1" x14ac:dyDescent="0.3">
      <c r="A143" s="6"/>
      <c r="B143" s="6"/>
      <c r="C143" s="270" t="s">
        <v>273</v>
      </c>
      <c r="D143" s="271"/>
      <c r="E143" s="271"/>
      <c r="F143" s="271"/>
      <c r="G143" s="271"/>
      <c r="H143" s="271"/>
      <c r="I143" s="271"/>
      <c r="J143" s="271"/>
      <c r="K143" s="271"/>
      <c r="L143" s="271"/>
      <c r="M143" s="271"/>
      <c r="N143" s="271"/>
      <c r="O143" s="271"/>
    </row>
    <row r="144" spans="1:54" ht="32.1" hidden="1" customHeight="1" x14ac:dyDescent="0.3">
      <c r="A144" s="5" t="s">
        <v>274</v>
      </c>
      <c r="B144" s="5" t="s">
        <v>145</v>
      </c>
      <c r="C144" s="5"/>
      <c r="D144" s="5"/>
      <c r="E144" s="5"/>
      <c r="F144" s="6"/>
      <c r="G144" s="8"/>
      <c r="H144" s="8"/>
      <c r="I144" s="8"/>
      <c r="J144" s="8"/>
      <c r="K144" s="8"/>
      <c r="L144" s="8"/>
      <c r="M144" s="8"/>
      <c r="N144" s="13"/>
      <c r="O144" s="5"/>
      <c r="BB144" s="1" t="s">
        <v>101</v>
      </c>
    </row>
    <row r="145" spans="1:54" ht="32.1" hidden="1" customHeight="1" x14ac:dyDescent="0.3">
      <c r="A145" s="5" t="s">
        <v>274</v>
      </c>
      <c r="B145" s="5" t="s">
        <v>146</v>
      </c>
      <c r="C145" s="5"/>
      <c r="D145" s="5"/>
      <c r="E145" s="5"/>
      <c r="F145" s="6"/>
      <c r="G145" s="8"/>
      <c r="H145" s="8"/>
      <c r="I145" s="8"/>
      <c r="J145" s="8"/>
      <c r="K145" s="8"/>
      <c r="L145" s="8"/>
      <c r="M145" s="8"/>
      <c r="N145" s="13"/>
      <c r="O145" s="5"/>
      <c r="BB145" s="1" t="s">
        <v>101</v>
      </c>
    </row>
    <row r="146" spans="1:54" ht="32.1" customHeight="1" x14ac:dyDescent="0.3">
      <c r="A146" s="5" t="s">
        <v>274</v>
      </c>
      <c r="B146" s="5" t="s">
        <v>147</v>
      </c>
      <c r="C146" s="5" t="s">
        <v>148</v>
      </c>
      <c r="D146" s="5" t="s">
        <v>400</v>
      </c>
      <c r="E146" s="5" t="s">
        <v>27</v>
      </c>
      <c r="F146" s="6">
        <v>61.31</v>
      </c>
      <c r="G146" s="8"/>
      <c r="H146" s="8"/>
      <c r="I146" s="8"/>
      <c r="J146" s="8"/>
      <c r="K146" s="8"/>
      <c r="L146" s="8"/>
      <c r="M146" s="8"/>
      <c r="N146" s="13"/>
      <c r="O146" s="5"/>
      <c r="P146" s="1" t="s">
        <v>88</v>
      </c>
      <c r="BB146" s="1" t="s">
        <v>101</v>
      </c>
    </row>
    <row r="147" spans="1:54" ht="32.1" hidden="1" customHeight="1" x14ac:dyDescent="0.3">
      <c r="A147" s="5" t="s">
        <v>274</v>
      </c>
      <c r="B147" s="5" t="s">
        <v>149</v>
      </c>
      <c r="C147" s="220"/>
      <c r="D147" s="220"/>
      <c r="E147" s="220"/>
      <c r="F147" s="221"/>
      <c r="G147" s="222"/>
      <c r="H147" s="222"/>
      <c r="I147" s="222"/>
      <c r="J147" s="222"/>
      <c r="K147" s="222"/>
      <c r="L147" s="222"/>
      <c r="M147" s="222"/>
      <c r="N147" s="223"/>
      <c r="O147" s="220"/>
      <c r="BB147" s="1" t="s">
        <v>101</v>
      </c>
    </row>
    <row r="148" spans="1:54" ht="32.1" customHeight="1" x14ac:dyDescent="0.3">
      <c r="A148" s="5" t="s">
        <v>274</v>
      </c>
      <c r="B148" s="5" t="s">
        <v>150</v>
      </c>
      <c r="C148" s="226" t="s">
        <v>151</v>
      </c>
      <c r="D148" s="227" t="s">
        <v>152</v>
      </c>
      <c r="E148" s="227" t="s">
        <v>27</v>
      </c>
      <c r="F148" s="228">
        <v>196.03</v>
      </c>
      <c r="G148" s="229"/>
      <c r="H148" s="229"/>
      <c r="I148" s="229"/>
      <c r="J148" s="229"/>
      <c r="K148" s="229"/>
      <c r="L148" s="229"/>
      <c r="M148" s="229"/>
      <c r="N148" s="230"/>
      <c r="O148" s="227"/>
      <c r="P148" s="1" t="s">
        <v>399</v>
      </c>
      <c r="BB148" s="1" t="s">
        <v>101</v>
      </c>
    </row>
    <row r="149" spans="1:54" ht="32.1" customHeight="1" x14ac:dyDescent="0.3">
      <c r="A149" s="5" t="s">
        <v>274</v>
      </c>
      <c r="B149" s="5" t="s">
        <v>153</v>
      </c>
      <c r="C149" s="5" t="s">
        <v>154</v>
      </c>
      <c r="D149" s="5" t="s">
        <v>155</v>
      </c>
      <c r="E149" s="5" t="s">
        <v>80</v>
      </c>
      <c r="F149" s="6">
        <v>84</v>
      </c>
      <c r="G149" s="8"/>
      <c r="H149" s="8"/>
      <c r="I149" s="8"/>
      <c r="J149" s="8"/>
      <c r="K149" s="8"/>
      <c r="L149" s="8"/>
      <c r="M149" s="8"/>
      <c r="N149" s="13"/>
      <c r="O149" s="5"/>
      <c r="P149" s="1" t="s">
        <v>88</v>
      </c>
      <c r="BB149" s="1" t="s">
        <v>101</v>
      </c>
    </row>
    <row r="150" spans="1:54" ht="32.1" customHeight="1" x14ac:dyDescent="0.3">
      <c r="A150" s="6"/>
      <c r="B150" s="6"/>
      <c r="C150" s="6"/>
      <c r="D150" s="6"/>
      <c r="E150" s="6"/>
      <c r="F150" s="6"/>
      <c r="G150" s="8"/>
      <c r="H150" s="8"/>
      <c r="I150" s="8"/>
      <c r="J150" s="8"/>
      <c r="K150" s="8"/>
      <c r="L150" s="8"/>
      <c r="M150" s="8"/>
      <c r="N150" s="13"/>
      <c r="O150" s="6"/>
    </row>
    <row r="151" spans="1:54" ht="32.1" customHeight="1" x14ac:dyDescent="0.3">
      <c r="A151" s="6"/>
      <c r="B151" s="6"/>
      <c r="C151" s="6"/>
      <c r="D151" s="6"/>
      <c r="E151" s="6"/>
      <c r="F151" s="6"/>
      <c r="G151" s="8"/>
      <c r="H151" s="8"/>
      <c r="I151" s="8"/>
      <c r="J151" s="8"/>
      <c r="K151" s="8"/>
      <c r="L151" s="8"/>
      <c r="M151" s="8"/>
      <c r="N151" s="13"/>
      <c r="O151" s="6"/>
    </row>
    <row r="152" spans="1:54" ht="32.1" customHeight="1" x14ac:dyDescent="0.3">
      <c r="A152" s="6"/>
      <c r="B152" s="6"/>
      <c r="C152" s="6"/>
      <c r="D152" s="6"/>
      <c r="E152" s="6"/>
      <c r="F152" s="6"/>
      <c r="G152" s="8"/>
      <c r="H152" s="8"/>
      <c r="I152" s="8"/>
      <c r="J152" s="8"/>
      <c r="K152" s="8"/>
      <c r="L152" s="8"/>
      <c r="M152" s="8"/>
      <c r="N152" s="13"/>
      <c r="O152" s="6"/>
    </row>
    <row r="153" spans="1:54" ht="32.1" customHeight="1" x14ac:dyDescent="0.3">
      <c r="A153" s="6"/>
      <c r="B153" s="6"/>
      <c r="C153" s="6"/>
      <c r="D153" s="6"/>
      <c r="E153" s="6"/>
      <c r="F153" s="6"/>
      <c r="G153" s="8"/>
      <c r="H153" s="8"/>
      <c r="I153" s="8"/>
      <c r="J153" s="8"/>
      <c r="K153" s="8"/>
      <c r="L153" s="8"/>
      <c r="M153" s="8"/>
      <c r="N153" s="13"/>
      <c r="O153" s="6"/>
    </row>
    <row r="154" spans="1:54" ht="32.1" customHeight="1" x14ac:dyDescent="0.3">
      <c r="A154" s="6"/>
      <c r="B154" s="6"/>
      <c r="C154" s="6"/>
      <c r="D154" s="6"/>
      <c r="E154" s="6"/>
      <c r="F154" s="6"/>
      <c r="G154" s="8"/>
      <c r="H154" s="8"/>
      <c r="I154" s="8"/>
      <c r="J154" s="8"/>
      <c r="K154" s="8"/>
      <c r="L154" s="8"/>
      <c r="M154" s="8"/>
      <c r="N154" s="13"/>
      <c r="O154" s="6"/>
    </row>
    <row r="155" spans="1:54" ht="32.1" customHeight="1" x14ac:dyDescent="0.3">
      <c r="A155" s="6"/>
      <c r="B155" s="6"/>
      <c r="C155" s="6"/>
      <c r="D155" s="6"/>
      <c r="E155" s="6"/>
      <c r="F155" s="6"/>
      <c r="G155" s="8"/>
      <c r="H155" s="8"/>
      <c r="I155" s="8"/>
      <c r="J155" s="8"/>
      <c r="K155" s="8"/>
      <c r="L155" s="8"/>
      <c r="M155" s="8"/>
      <c r="N155" s="13"/>
      <c r="O155" s="6"/>
    </row>
    <row r="156" spans="1:54" ht="32.1" customHeight="1" x14ac:dyDescent="0.3">
      <c r="A156" s="6"/>
      <c r="B156" s="6"/>
      <c r="C156" s="6"/>
      <c r="D156" s="6"/>
      <c r="E156" s="6"/>
      <c r="F156" s="6"/>
      <c r="G156" s="8"/>
      <c r="H156" s="8"/>
      <c r="I156" s="8"/>
      <c r="J156" s="8"/>
      <c r="K156" s="8"/>
      <c r="L156" s="8"/>
      <c r="M156" s="8"/>
      <c r="N156" s="13"/>
      <c r="O156" s="6"/>
    </row>
    <row r="157" spans="1:54" ht="32.1" customHeight="1" x14ac:dyDescent="0.3">
      <c r="A157" s="6"/>
      <c r="B157" s="6"/>
      <c r="C157" s="6"/>
      <c r="D157" s="6"/>
      <c r="E157" s="6"/>
      <c r="F157" s="6"/>
      <c r="G157" s="8"/>
      <c r="H157" s="8"/>
      <c r="I157" s="8"/>
      <c r="J157" s="8"/>
      <c r="K157" s="8"/>
      <c r="L157" s="8"/>
      <c r="M157" s="8"/>
      <c r="N157" s="13"/>
      <c r="O157" s="6"/>
    </row>
    <row r="158" spans="1:54" ht="32.1" customHeight="1" x14ac:dyDescent="0.3">
      <c r="A158" s="6"/>
      <c r="B158" s="6"/>
      <c r="C158" s="6"/>
      <c r="D158" s="6"/>
      <c r="E158" s="6"/>
      <c r="F158" s="6"/>
      <c r="G158" s="8"/>
      <c r="H158" s="8"/>
      <c r="I158" s="8"/>
      <c r="J158" s="8"/>
      <c r="K158" s="8"/>
      <c r="L158" s="8"/>
      <c r="M158" s="8"/>
      <c r="N158" s="13"/>
      <c r="O158" s="6"/>
    </row>
    <row r="159" spans="1:54" ht="32.1" customHeight="1" x14ac:dyDescent="0.3">
      <c r="A159" s="6"/>
      <c r="B159" s="6"/>
      <c r="C159" s="6"/>
      <c r="D159" s="6"/>
      <c r="E159" s="6"/>
      <c r="F159" s="6"/>
      <c r="G159" s="8"/>
      <c r="H159" s="8"/>
      <c r="I159" s="8"/>
      <c r="J159" s="8"/>
      <c r="K159" s="8"/>
      <c r="L159" s="8"/>
      <c r="M159" s="8"/>
      <c r="N159" s="13"/>
      <c r="O159" s="6"/>
    </row>
    <row r="160" spans="1:54" ht="32.1" customHeight="1" x14ac:dyDescent="0.3">
      <c r="A160" s="6"/>
      <c r="B160" s="6"/>
      <c r="C160" s="6"/>
      <c r="D160" s="6"/>
      <c r="E160" s="6"/>
      <c r="F160" s="6"/>
      <c r="G160" s="8"/>
      <c r="H160" s="8"/>
      <c r="I160" s="8"/>
      <c r="J160" s="8"/>
      <c r="K160" s="8"/>
      <c r="L160" s="8"/>
      <c r="M160" s="8"/>
      <c r="N160" s="13"/>
      <c r="O160" s="6"/>
    </row>
    <row r="161" spans="1:54" ht="32.1" customHeight="1" x14ac:dyDescent="0.3">
      <c r="A161" s="6"/>
      <c r="B161" s="6"/>
      <c r="C161" s="6"/>
      <c r="D161" s="6"/>
      <c r="E161" s="6"/>
      <c r="F161" s="6"/>
      <c r="G161" s="8"/>
      <c r="H161" s="8"/>
      <c r="I161" s="8"/>
      <c r="J161" s="8"/>
      <c r="K161" s="8"/>
      <c r="L161" s="8"/>
      <c r="M161" s="8"/>
      <c r="N161" s="13"/>
      <c r="O161" s="6"/>
    </row>
    <row r="162" spans="1:54" ht="32.1" customHeight="1" x14ac:dyDescent="0.3">
      <c r="A162" s="6"/>
      <c r="B162" s="6"/>
      <c r="C162" s="6"/>
      <c r="D162" s="6"/>
      <c r="E162" s="6"/>
      <c r="F162" s="6"/>
      <c r="G162" s="8"/>
      <c r="H162" s="8"/>
      <c r="I162" s="8"/>
      <c r="J162" s="8"/>
      <c r="K162" s="8"/>
      <c r="L162" s="8"/>
      <c r="M162" s="8"/>
      <c r="N162" s="13"/>
      <c r="O162" s="6"/>
    </row>
    <row r="163" spans="1:54" ht="32.1" customHeight="1" x14ac:dyDescent="0.3">
      <c r="A163" s="6"/>
      <c r="B163" s="6"/>
      <c r="C163" s="6"/>
      <c r="D163" s="6"/>
      <c r="E163" s="6"/>
      <c r="F163" s="6"/>
      <c r="G163" s="8"/>
      <c r="H163" s="8"/>
      <c r="I163" s="8"/>
      <c r="J163" s="8"/>
      <c r="K163" s="8"/>
      <c r="L163" s="8"/>
      <c r="M163" s="8"/>
      <c r="N163" s="13"/>
      <c r="O163" s="6"/>
    </row>
    <row r="164" spans="1:54" ht="32.1" customHeight="1" x14ac:dyDescent="0.3">
      <c r="A164" s="6"/>
      <c r="B164" s="6"/>
      <c r="C164" s="6"/>
      <c r="D164" s="6"/>
      <c r="E164" s="6"/>
      <c r="F164" s="6"/>
      <c r="G164" s="8"/>
      <c r="H164" s="8"/>
      <c r="I164" s="8"/>
      <c r="J164" s="8"/>
      <c r="K164" s="8"/>
      <c r="L164" s="8"/>
      <c r="M164" s="8"/>
      <c r="N164" s="13"/>
      <c r="O164" s="6"/>
    </row>
    <row r="165" spans="1:54" ht="32.1" customHeight="1" x14ac:dyDescent="0.3">
      <c r="A165" s="6"/>
      <c r="B165" s="6"/>
      <c r="C165" s="6"/>
      <c r="D165" s="6"/>
      <c r="E165" s="6"/>
      <c r="F165" s="6"/>
      <c r="G165" s="8"/>
      <c r="H165" s="8"/>
      <c r="I165" s="8"/>
      <c r="J165" s="8"/>
      <c r="K165" s="8"/>
      <c r="L165" s="8"/>
      <c r="M165" s="8"/>
      <c r="N165" s="13"/>
      <c r="O165" s="6"/>
    </row>
    <row r="166" spans="1:54" ht="32.1" customHeight="1" x14ac:dyDescent="0.3">
      <c r="A166" s="6"/>
      <c r="B166" s="6"/>
      <c r="C166" s="6"/>
      <c r="D166" s="6"/>
      <c r="E166" s="6"/>
      <c r="F166" s="6"/>
      <c r="G166" s="8"/>
      <c r="H166" s="8"/>
      <c r="I166" s="8"/>
      <c r="J166" s="8"/>
      <c r="K166" s="8"/>
      <c r="L166" s="8"/>
      <c r="M166" s="8"/>
      <c r="N166" s="13"/>
      <c r="O166" s="6"/>
    </row>
    <row r="167" spans="1:54" ht="32.1" customHeight="1" x14ac:dyDescent="0.3">
      <c r="A167" s="6"/>
      <c r="B167" s="6"/>
      <c r="C167" s="6"/>
      <c r="D167" s="6"/>
      <c r="E167" s="6"/>
      <c r="F167" s="6"/>
      <c r="G167" s="8"/>
      <c r="H167" s="8"/>
      <c r="I167" s="8"/>
      <c r="J167" s="8"/>
      <c r="K167" s="8"/>
      <c r="L167" s="8"/>
      <c r="M167" s="8"/>
      <c r="N167" s="13"/>
      <c r="O167" s="6"/>
    </row>
    <row r="168" spans="1:54" ht="32.1" customHeight="1" x14ac:dyDescent="0.3">
      <c r="A168" s="6"/>
      <c r="B168" s="6"/>
      <c r="C168" s="6"/>
      <c r="D168" s="6"/>
      <c r="E168" s="6"/>
      <c r="F168" s="6"/>
      <c r="G168" s="8"/>
      <c r="H168" s="8"/>
      <c r="I168" s="8"/>
      <c r="J168" s="8"/>
      <c r="K168" s="8"/>
      <c r="L168" s="8"/>
      <c r="M168" s="8"/>
      <c r="N168" s="13"/>
      <c r="O168" s="6"/>
    </row>
    <row r="169" spans="1:54" ht="32.1" customHeight="1" x14ac:dyDescent="0.3">
      <c r="A169" s="6"/>
      <c r="B169" s="5" t="s">
        <v>275</v>
      </c>
      <c r="C169" s="14" t="s">
        <v>258</v>
      </c>
      <c r="D169" s="6"/>
      <c r="E169" s="6"/>
      <c r="F169" s="6"/>
      <c r="G169" s="6"/>
      <c r="H169" s="8"/>
      <c r="I169" s="6"/>
      <c r="J169" s="8"/>
      <c r="K169" s="6"/>
      <c r="L169" s="8"/>
      <c r="M169" s="6"/>
      <c r="N169" s="13"/>
      <c r="O169" s="6"/>
    </row>
    <row r="170" spans="1:54" ht="32.1" customHeight="1" x14ac:dyDescent="0.3">
      <c r="A170" s="6"/>
      <c r="B170" s="6"/>
      <c r="C170" s="270" t="s">
        <v>276</v>
      </c>
      <c r="D170" s="271"/>
      <c r="E170" s="271"/>
      <c r="F170" s="271"/>
      <c r="G170" s="271"/>
      <c r="H170" s="271"/>
      <c r="I170" s="271"/>
      <c r="J170" s="271"/>
      <c r="K170" s="271"/>
      <c r="L170" s="271"/>
      <c r="M170" s="271"/>
      <c r="N170" s="271"/>
      <c r="O170" s="271"/>
    </row>
    <row r="171" spans="1:54" ht="32.1" customHeight="1" x14ac:dyDescent="0.3">
      <c r="A171" s="5" t="s">
        <v>277</v>
      </c>
      <c r="B171" s="5" t="s">
        <v>156</v>
      </c>
      <c r="C171" s="5" t="s">
        <v>157</v>
      </c>
      <c r="D171" s="15" t="s">
        <v>404</v>
      </c>
      <c r="E171" s="5" t="s">
        <v>27</v>
      </c>
      <c r="F171" s="6">
        <v>1289.0899999999999</v>
      </c>
      <c r="G171" s="8"/>
      <c r="H171" s="8"/>
      <c r="I171" s="8"/>
      <c r="J171" s="8"/>
      <c r="K171" s="8"/>
      <c r="L171" s="8"/>
      <c r="M171" s="8"/>
      <c r="N171" s="13"/>
      <c r="O171" s="5"/>
      <c r="P171" s="1" t="s">
        <v>88</v>
      </c>
      <c r="BB171" s="1" t="s">
        <v>101</v>
      </c>
    </row>
    <row r="172" spans="1:54" ht="32.1" customHeight="1" x14ac:dyDescent="0.3">
      <c r="A172" s="5" t="s">
        <v>277</v>
      </c>
      <c r="B172" s="5" t="s">
        <v>158</v>
      </c>
      <c r="C172" s="5" t="s">
        <v>159</v>
      </c>
      <c r="D172" s="5" t="s">
        <v>160</v>
      </c>
      <c r="E172" s="5" t="s">
        <v>80</v>
      </c>
      <c r="F172" s="6">
        <v>909.87</v>
      </c>
      <c r="G172" s="8"/>
      <c r="H172" s="8"/>
      <c r="I172" s="8"/>
      <c r="J172" s="8"/>
      <c r="K172" s="8"/>
      <c r="L172" s="8"/>
      <c r="M172" s="8"/>
      <c r="N172" s="13"/>
      <c r="O172" s="5"/>
      <c r="P172" s="1" t="s">
        <v>88</v>
      </c>
      <c r="BB172" s="1" t="s">
        <v>101</v>
      </c>
    </row>
    <row r="173" spans="1:54" ht="32.1" customHeight="1" x14ac:dyDescent="0.3">
      <c r="A173" s="5" t="s">
        <v>277</v>
      </c>
      <c r="B173" s="5" t="s">
        <v>161</v>
      </c>
      <c r="C173" s="5" t="s">
        <v>162</v>
      </c>
      <c r="D173" s="5" t="s">
        <v>163</v>
      </c>
      <c r="E173" s="5" t="s">
        <v>80</v>
      </c>
      <c r="F173" s="6">
        <v>520.46</v>
      </c>
      <c r="G173" s="8"/>
      <c r="H173" s="8"/>
      <c r="I173" s="8"/>
      <c r="J173" s="8"/>
      <c r="K173" s="8"/>
      <c r="L173" s="8"/>
      <c r="M173" s="8"/>
      <c r="N173" s="13"/>
      <c r="O173" s="5"/>
      <c r="P173" s="1" t="s">
        <v>88</v>
      </c>
      <c r="BB173" s="1" t="s">
        <v>101</v>
      </c>
    </row>
    <row r="174" spans="1:54" ht="32.1" customHeight="1" x14ac:dyDescent="0.3">
      <c r="A174" s="5" t="s">
        <v>277</v>
      </c>
      <c r="B174" s="5" t="s">
        <v>164</v>
      </c>
      <c r="C174" s="5" t="s">
        <v>165</v>
      </c>
      <c r="D174" s="5" t="s">
        <v>166</v>
      </c>
      <c r="E174" s="5" t="s">
        <v>80</v>
      </c>
      <c r="F174" s="6">
        <v>520.46</v>
      </c>
      <c r="G174" s="8"/>
      <c r="H174" s="8"/>
      <c r="I174" s="8"/>
      <c r="J174" s="8"/>
      <c r="K174" s="8"/>
      <c r="L174" s="8"/>
      <c r="M174" s="8"/>
      <c r="N174" s="13"/>
      <c r="O174" s="5"/>
      <c r="P174" s="1" t="s">
        <v>88</v>
      </c>
      <c r="BB174" s="1" t="s">
        <v>101</v>
      </c>
    </row>
    <row r="175" spans="1:54" ht="32.1" customHeight="1" x14ac:dyDescent="0.3">
      <c r="A175" s="5" t="s">
        <v>277</v>
      </c>
      <c r="B175" s="5" t="s">
        <v>167</v>
      </c>
      <c r="C175" s="5" t="s">
        <v>168</v>
      </c>
      <c r="D175" s="5" t="s">
        <v>169</v>
      </c>
      <c r="E175" s="5" t="s">
        <v>80</v>
      </c>
      <c r="F175" s="6">
        <v>42.87</v>
      </c>
      <c r="G175" s="8"/>
      <c r="H175" s="8"/>
      <c r="I175" s="8"/>
      <c r="J175" s="8"/>
      <c r="K175" s="8"/>
      <c r="L175" s="8"/>
      <c r="M175" s="8"/>
      <c r="N175" s="13"/>
      <c r="O175" s="5"/>
      <c r="P175" s="1" t="s">
        <v>88</v>
      </c>
      <c r="BB175" s="1" t="s">
        <v>101</v>
      </c>
    </row>
    <row r="176" spans="1:54" ht="32.1" customHeight="1" x14ac:dyDescent="0.3">
      <c r="A176" s="5" t="s">
        <v>277</v>
      </c>
      <c r="B176" s="5" t="s">
        <v>170</v>
      </c>
      <c r="C176" s="5" t="s">
        <v>171</v>
      </c>
      <c r="D176" s="5" t="s">
        <v>172</v>
      </c>
      <c r="E176" s="5" t="s">
        <v>80</v>
      </c>
      <c r="F176" s="6">
        <v>18.84</v>
      </c>
      <c r="G176" s="8"/>
      <c r="H176" s="8"/>
      <c r="I176" s="8"/>
      <c r="J176" s="8"/>
      <c r="K176" s="8"/>
      <c r="L176" s="8"/>
      <c r="M176" s="8"/>
      <c r="N176" s="13"/>
      <c r="O176" s="5"/>
      <c r="P176" s="1" t="s">
        <v>88</v>
      </c>
      <c r="BB176" s="1" t="s">
        <v>101</v>
      </c>
    </row>
    <row r="177" spans="1:54" ht="32.1" customHeight="1" x14ac:dyDescent="0.3">
      <c r="A177" s="5" t="s">
        <v>277</v>
      </c>
      <c r="B177" s="5" t="s">
        <v>173</v>
      </c>
      <c r="C177" s="5" t="s">
        <v>171</v>
      </c>
      <c r="D177" s="5" t="s">
        <v>174</v>
      </c>
      <c r="E177" s="5" t="s">
        <v>80</v>
      </c>
      <c r="F177" s="6">
        <v>28.02</v>
      </c>
      <c r="G177" s="8"/>
      <c r="H177" s="8"/>
      <c r="I177" s="8"/>
      <c r="J177" s="8"/>
      <c r="K177" s="8"/>
      <c r="L177" s="8"/>
      <c r="M177" s="8"/>
      <c r="N177" s="13"/>
      <c r="O177" s="5"/>
      <c r="P177" s="1" t="s">
        <v>88</v>
      </c>
      <c r="BB177" s="1" t="s">
        <v>101</v>
      </c>
    </row>
    <row r="178" spans="1:54" ht="32.1" customHeight="1" x14ac:dyDescent="0.3">
      <c r="A178" s="6"/>
      <c r="B178" s="6"/>
      <c r="C178" s="6"/>
      <c r="D178" s="6"/>
      <c r="E178" s="6"/>
      <c r="F178" s="6"/>
      <c r="G178" s="8"/>
      <c r="H178" s="8"/>
      <c r="I178" s="8"/>
      <c r="J178" s="8"/>
      <c r="K178" s="8"/>
      <c r="L178" s="8"/>
      <c r="M178" s="8"/>
      <c r="N178" s="13"/>
      <c r="O178" s="6"/>
    </row>
    <row r="179" spans="1:54" ht="32.1" customHeight="1" x14ac:dyDescent="0.3">
      <c r="A179" s="6"/>
      <c r="B179" s="6"/>
      <c r="C179" s="6"/>
      <c r="D179" s="6"/>
      <c r="E179" s="6"/>
      <c r="F179" s="6"/>
      <c r="G179" s="8"/>
      <c r="H179" s="8"/>
      <c r="I179" s="8"/>
      <c r="J179" s="8"/>
      <c r="K179" s="8"/>
      <c r="L179" s="8"/>
      <c r="M179" s="8"/>
      <c r="N179" s="13"/>
      <c r="O179" s="6"/>
    </row>
    <row r="180" spans="1:54" ht="32.1" customHeight="1" x14ac:dyDescent="0.3">
      <c r="A180" s="6"/>
      <c r="B180" s="6"/>
      <c r="C180" s="6"/>
      <c r="D180" s="6"/>
      <c r="E180" s="6"/>
      <c r="F180" s="6"/>
      <c r="G180" s="8"/>
      <c r="H180" s="8"/>
      <c r="I180" s="8"/>
      <c r="J180" s="8"/>
      <c r="K180" s="8"/>
      <c r="L180" s="8"/>
      <c r="M180" s="8"/>
      <c r="N180" s="13"/>
      <c r="O180" s="6"/>
    </row>
    <row r="181" spans="1:54" ht="32.1" customHeight="1" x14ac:dyDescent="0.3">
      <c r="A181" s="6"/>
      <c r="B181" s="6"/>
      <c r="C181" s="6"/>
      <c r="D181" s="6"/>
      <c r="E181" s="6"/>
      <c r="F181" s="6"/>
      <c r="G181" s="8"/>
      <c r="H181" s="8"/>
      <c r="I181" s="8"/>
      <c r="J181" s="8"/>
      <c r="K181" s="8"/>
      <c r="L181" s="8"/>
      <c r="M181" s="8"/>
      <c r="N181" s="13"/>
      <c r="O181" s="6"/>
    </row>
    <row r="182" spans="1:54" ht="32.1" customHeight="1" x14ac:dyDescent="0.3">
      <c r="A182" s="6"/>
      <c r="B182" s="6"/>
      <c r="C182" s="6"/>
      <c r="D182" s="6"/>
      <c r="E182" s="6"/>
      <c r="F182" s="6"/>
      <c r="G182" s="8"/>
      <c r="H182" s="8"/>
      <c r="I182" s="8"/>
      <c r="J182" s="8"/>
      <c r="K182" s="8"/>
      <c r="L182" s="8"/>
      <c r="M182" s="8"/>
      <c r="N182" s="13"/>
      <c r="O182" s="6"/>
    </row>
    <row r="183" spans="1:54" ht="32.1" customHeight="1" x14ac:dyDescent="0.3">
      <c r="A183" s="6"/>
      <c r="B183" s="6"/>
      <c r="C183" s="6"/>
      <c r="D183" s="6"/>
      <c r="E183" s="6"/>
      <c r="F183" s="6"/>
      <c r="G183" s="8"/>
      <c r="H183" s="8"/>
      <c r="I183" s="8"/>
      <c r="J183" s="8"/>
      <c r="K183" s="8"/>
      <c r="L183" s="8"/>
      <c r="M183" s="8"/>
      <c r="N183" s="13"/>
      <c r="O183" s="6"/>
    </row>
    <row r="184" spans="1:54" ht="32.1" customHeight="1" x14ac:dyDescent="0.3">
      <c r="A184" s="6"/>
      <c r="B184" s="6"/>
      <c r="C184" s="6"/>
      <c r="D184" s="6"/>
      <c r="E184" s="6"/>
      <c r="F184" s="6"/>
      <c r="G184" s="8"/>
      <c r="H184" s="8"/>
      <c r="I184" s="8"/>
      <c r="J184" s="8"/>
      <c r="K184" s="8"/>
      <c r="L184" s="8"/>
      <c r="M184" s="8"/>
      <c r="N184" s="13"/>
      <c r="O184" s="6"/>
    </row>
    <row r="185" spans="1:54" ht="32.1" customHeight="1" x14ac:dyDescent="0.3">
      <c r="A185" s="6"/>
      <c r="B185" s="6"/>
      <c r="C185" s="6"/>
      <c r="D185" s="6"/>
      <c r="E185" s="6"/>
      <c r="F185" s="6"/>
      <c r="G185" s="8"/>
      <c r="H185" s="8"/>
      <c r="I185" s="8"/>
      <c r="J185" s="8"/>
      <c r="K185" s="8"/>
      <c r="L185" s="8"/>
      <c r="M185" s="8"/>
      <c r="N185" s="13"/>
      <c r="O185" s="6"/>
    </row>
    <row r="186" spans="1:54" ht="32.1" customHeight="1" x14ac:dyDescent="0.3">
      <c r="A186" s="6"/>
      <c r="B186" s="6"/>
      <c r="C186" s="6"/>
      <c r="D186" s="6"/>
      <c r="E186" s="6"/>
      <c r="F186" s="6"/>
      <c r="G186" s="8"/>
      <c r="H186" s="8"/>
      <c r="I186" s="8"/>
      <c r="J186" s="8"/>
      <c r="K186" s="8"/>
      <c r="L186" s="8"/>
      <c r="M186" s="8"/>
      <c r="N186" s="13"/>
      <c r="O186" s="6"/>
    </row>
    <row r="187" spans="1:54" ht="32.1" customHeight="1" x14ac:dyDescent="0.3">
      <c r="A187" s="6"/>
      <c r="B187" s="6"/>
      <c r="C187" s="6"/>
      <c r="D187" s="6"/>
      <c r="E187" s="6"/>
      <c r="F187" s="6"/>
      <c r="G187" s="8"/>
      <c r="H187" s="8"/>
      <c r="I187" s="8"/>
      <c r="J187" s="8"/>
      <c r="K187" s="8"/>
      <c r="L187" s="8"/>
      <c r="M187" s="8"/>
      <c r="N187" s="13"/>
      <c r="O187" s="6"/>
    </row>
    <row r="188" spans="1:54" ht="32.1" customHeight="1" x14ac:dyDescent="0.3">
      <c r="A188" s="6"/>
      <c r="B188" s="6"/>
      <c r="C188" s="6"/>
      <c r="D188" s="6"/>
      <c r="E188" s="6"/>
      <c r="F188" s="6"/>
      <c r="G188" s="8"/>
      <c r="H188" s="8"/>
      <c r="I188" s="8"/>
      <c r="J188" s="8"/>
      <c r="K188" s="8"/>
      <c r="L188" s="8"/>
      <c r="M188" s="8"/>
      <c r="N188" s="13"/>
      <c r="O188" s="6"/>
    </row>
    <row r="189" spans="1:54" ht="32.1" customHeight="1" x14ac:dyDescent="0.3">
      <c r="A189" s="6"/>
      <c r="B189" s="6"/>
      <c r="C189" s="6"/>
      <c r="D189" s="6"/>
      <c r="E189" s="6"/>
      <c r="F189" s="6"/>
      <c r="G189" s="8"/>
      <c r="H189" s="8"/>
      <c r="I189" s="8"/>
      <c r="J189" s="8"/>
      <c r="K189" s="8"/>
      <c r="L189" s="8"/>
      <c r="M189" s="8"/>
      <c r="N189" s="13"/>
      <c r="O189" s="6"/>
    </row>
    <row r="190" spans="1:54" ht="32.1" customHeight="1" x14ac:dyDescent="0.3">
      <c r="A190" s="6"/>
      <c r="B190" s="6"/>
      <c r="C190" s="6"/>
      <c r="D190" s="6"/>
      <c r="E190" s="6"/>
      <c r="F190" s="6"/>
      <c r="G190" s="8"/>
      <c r="H190" s="8"/>
      <c r="I190" s="8"/>
      <c r="J190" s="8"/>
      <c r="K190" s="8"/>
      <c r="L190" s="8"/>
      <c r="M190" s="8"/>
      <c r="N190" s="13"/>
      <c r="O190" s="6"/>
    </row>
    <row r="191" spans="1:54" ht="32.1" customHeight="1" x14ac:dyDescent="0.3">
      <c r="A191" s="6"/>
      <c r="B191" s="6"/>
      <c r="C191" s="6"/>
      <c r="D191" s="6"/>
      <c r="E191" s="6"/>
      <c r="F191" s="6"/>
      <c r="G191" s="8"/>
      <c r="H191" s="8"/>
      <c r="I191" s="8"/>
      <c r="J191" s="8"/>
      <c r="K191" s="8"/>
      <c r="L191" s="8"/>
      <c r="M191" s="8"/>
      <c r="N191" s="13"/>
      <c r="O191" s="6"/>
    </row>
    <row r="192" spans="1:54" ht="32.1" customHeight="1" x14ac:dyDescent="0.3">
      <c r="A192" s="6"/>
      <c r="B192" s="5" t="s">
        <v>278</v>
      </c>
      <c r="C192" s="14" t="s">
        <v>258</v>
      </c>
      <c r="D192" s="6"/>
      <c r="E192" s="6"/>
      <c r="F192" s="6"/>
      <c r="G192" s="6"/>
      <c r="H192" s="8"/>
      <c r="I192" s="6"/>
      <c r="J192" s="8"/>
      <c r="K192" s="6"/>
      <c r="L192" s="8"/>
      <c r="M192" s="6"/>
      <c r="N192" s="13"/>
      <c r="O192" s="6"/>
    </row>
    <row r="193" spans="1:54" ht="32.1" customHeight="1" x14ac:dyDescent="0.3">
      <c r="A193" s="6"/>
      <c r="B193" s="6"/>
      <c r="C193" s="270" t="s">
        <v>279</v>
      </c>
      <c r="D193" s="271"/>
      <c r="E193" s="271"/>
      <c r="F193" s="271"/>
      <c r="G193" s="271"/>
      <c r="H193" s="271"/>
      <c r="I193" s="271"/>
      <c r="J193" s="271"/>
      <c r="K193" s="271"/>
      <c r="L193" s="271"/>
      <c r="M193" s="271"/>
      <c r="N193" s="271"/>
      <c r="O193" s="271"/>
    </row>
    <row r="194" spans="1:54" ht="32.1" customHeight="1" x14ac:dyDescent="0.3">
      <c r="A194" s="5" t="s">
        <v>280</v>
      </c>
      <c r="B194" s="5" t="s">
        <v>175</v>
      </c>
      <c r="C194" s="5" t="s">
        <v>176</v>
      </c>
      <c r="D194" s="5" t="s">
        <v>12</v>
      </c>
      <c r="E194" s="5" t="s">
        <v>80</v>
      </c>
      <c r="F194" s="6">
        <v>124</v>
      </c>
      <c r="G194" s="8"/>
      <c r="H194" s="8"/>
      <c r="I194" s="8"/>
      <c r="J194" s="8"/>
      <c r="K194" s="8"/>
      <c r="L194" s="8"/>
      <c r="M194" s="8"/>
      <c r="N194" s="13"/>
      <c r="O194" s="5"/>
      <c r="P194" s="1" t="s">
        <v>88</v>
      </c>
      <c r="BB194" s="1" t="s">
        <v>101</v>
      </c>
    </row>
    <row r="195" spans="1:54" ht="32.1" customHeight="1" x14ac:dyDescent="0.3">
      <c r="A195" s="6"/>
      <c r="B195" s="6"/>
      <c r="C195" s="6"/>
      <c r="D195" s="6"/>
      <c r="E195" s="6"/>
      <c r="F195" s="6"/>
      <c r="G195" s="8"/>
      <c r="H195" s="8"/>
      <c r="I195" s="8"/>
      <c r="J195" s="8"/>
      <c r="K195" s="8"/>
      <c r="L195" s="8"/>
      <c r="M195" s="8"/>
      <c r="N195" s="13"/>
      <c r="O195" s="6"/>
    </row>
    <row r="196" spans="1:54" ht="32.1" customHeight="1" x14ac:dyDescent="0.3">
      <c r="A196" s="6"/>
      <c r="B196" s="6"/>
      <c r="C196" s="6"/>
      <c r="D196" s="6"/>
      <c r="E196" s="6"/>
      <c r="F196" s="6"/>
      <c r="G196" s="8"/>
      <c r="H196" s="8"/>
      <c r="I196" s="8"/>
      <c r="J196" s="8"/>
      <c r="K196" s="8"/>
      <c r="L196" s="8"/>
      <c r="M196" s="8"/>
      <c r="N196" s="13"/>
      <c r="O196" s="6"/>
    </row>
    <row r="197" spans="1:54" ht="32.1" customHeight="1" x14ac:dyDescent="0.3">
      <c r="A197" s="6"/>
      <c r="B197" s="6"/>
      <c r="C197" s="6"/>
      <c r="D197" s="6"/>
      <c r="E197" s="6"/>
      <c r="F197" s="6"/>
      <c r="G197" s="8"/>
      <c r="H197" s="8"/>
      <c r="I197" s="8"/>
      <c r="J197" s="8"/>
      <c r="K197" s="8"/>
      <c r="L197" s="8"/>
      <c r="M197" s="8"/>
      <c r="N197" s="13"/>
      <c r="O197" s="6"/>
    </row>
    <row r="198" spans="1:54" ht="32.1" customHeight="1" x14ac:dyDescent="0.3">
      <c r="A198" s="6"/>
      <c r="B198" s="6"/>
      <c r="C198" s="6"/>
      <c r="D198" s="6"/>
      <c r="E198" s="6"/>
      <c r="F198" s="6"/>
      <c r="G198" s="8"/>
      <c r="H198" s="8"/>
      <c r="I198" s="8"/>
      <c r="J198" s="8"/>
      <c r="K198" s="8"/>
      <c r="L198" s="8"/>
      <c r="M198" s="8"/>
      <c r="N198" s="13"/>
      <c r="O198" s="6"/>
    </row>
    <row r="199" spans="1:54" ht="32.1" customHeight="1" x14ac:dyDescent="0.3">
      <c r="A199" s="6"/>
      <c r="B199" s="6"/>
      <c r="C199" s="6"/>
      <c r="D199" s="6"/>
      <c r="E199" s="6"/>
      <c r="F199" s="6"/>
      <c r="G199" s="8"/>
      <c r="H199" s="8"/>
      <c r="I199" s="8"/>
      <c r="J199" s="8"/>
      <c r="K199" s="8"/>
      <c r="L199" s="8"/>
      <c r="M199" s="8"/>
      <c r="N199" s="13"/>
      <c r="O199" s="6"/>
    </row>
    <row r="200" spans="1:54" ht="32.1" customHeight="1" x14ac:dyDescent="0.3">
      <c r="A200" s="6"/>
      <c r="B200" s="6"/>
      <c r="C200" s="6"/>
      <c r="D200" s="6"/>
      <c r="E200" s="6"/>
      <c r="F200" s="6"/>
      <c r="G200" s="8"/>
      <c r="H200" s="8"/>
      <c r="I200" s="8"/>
      <c r="J200" s="8"/>
      <c r="K200" s="8"/>
      <c r="L200" s="8"/>
      <c r="M200" s="8"/>
      <c r="N200" s="13"/>
      <c r="O200" s="6"/>
    </row>
    <row r="201" spans="1:54" ht="32.1" customHeight="1" x14ac:dyDescent="0.3">
      <c r="A201" s="6"/>
      <c r="B201" s="6"/>
      <c r="C201" s="6"/>
      <c r="D201" s="6"/>
      <c r="E201" s="6"/>
      <c r="F201" s="6"/>
      <c r="G201" s="8"/>
      <c r="H201" s="8"/>
      <c r="I201" s="8"/>
      <c r="J201" s="8"/>
      <c r="K201" s="8"/>
      <c r="L201" s="8"/>
      <c r="M201" s="8"/>
      <c r="N201" s="13"/>
      <c r="O201" s="6"/>
    </row>
    <row r="202" spans="1:54" ht="32.1" customHeight="1" x14ac:dyDescent="0.3">
      <c r="A202" s="6"/>
      <c r="B202" s="6"/>
      <c r="C202" s="6"/>
      <c r="D202" s="6"/>
      <c r="E202" s="6"/>
      <c r="F202" s="6"/>
      <c r="G202" s="8"/>
      <c r="H202" s="8"/>
      <c r="I202" s="8"/>
      <c r="J202" s="8"/>
      <c r="K202" s="8"/>
      <c r="L202" s="8"/>
      <c r="M202" s="8"/>
      <c r="N202" s="13"/>
      <c r="O202" s="6"/>
    </row>
    <row r="203" spans="1:54" ht="32.1" customHeight="1" x14ac:dyDescent="0.3">
      <c r="A203" s="6"/>
      <c r="B203" s="6"/>
      <c r="C203" s="6"/>
      <c r="D203" s="6"/>
      <c r="E203" s="6"/>
      <c r="F203" s="6"/>
      <c r="G203" s="8"/>
      <c r="H203" s="8"/>
      <c r="I203" s="8"/>
      <c r="J203" s="8"/>
      <c r="K203" s="8"/>
      <c r="L203" s="8"/>
      <c r="M203" s="8"/>
      <c r="N203" s="13"/>
      <c r="O203" s="6"/>
    </row>
    <row r="204" spans="1:54" ht="32.1" customHeight="1" x14ac:dyDescent="0.3">
      <c r="A204" s="6"/>
      <c r="B204" s="6"/>
      <c r="C204" s="6"/>
      <c r="D204" s="6"/>
      <c r="E204" s="6"/>
      <c r="F204" s="6"/>
      <c r="G204" s="8"/>
      <c r="H204" s="8"/>
      <c r="I204" s="8"/>
      <c r="J204" s="8"/>
      <c r="K204" s="8"/>
      <c r="L204" s="8"/>
      <c r="M204" s="8"/>
      <c r="N204" s="13"/>
      <c r="O204" s="6"/>
    </row>
    <row r="205" spans="1:54" ht="32.1" customHeight="1" x14ac:dyDescent="0.3">
      <c r="A205" s="6"/>
      <c r="B205" s="6"/>
      <c r="C205" s="6"/>
      <c r="D205" s="6"/>
      <c r="E205" s="6"/>
      <c r="F205" s="6"/>
      <c r="G205" s="8"/>
      <c r="H205" s="8"/>
      <c r="I205" s="8"/>
      <c r="J205" s="8"/>
      <c r="K205" s="8"/>
      <c r="L205" s="8"/>
      <c r="M205" s="8"/>
      <c r="N205" s="13"/>
      <c r="O205" s="6"/>
    </row>
    <row r="206" spans="1:54" ht="32.1" customHeight="1" x14ac:dyDescent="0.3">
      <c r="A206" s="6"/>
      <c r="B206" s="6"/>
      <c r="C206" s="6"/>
      <c r="D206" s="6"/>
      <c r="E206" s="6"/>
      <c r="F206" s="6"/>
      <c r="G206" s="8"/>
      <c r="H206" s="8"/>
      <c r="I206" s="8"/>
      <c r="J206" s="8"/>
      <c r="K206" s="8"/>
      <c r="L206" s="8"/>
      <c r="M206" s="8"/>
      <c r="N206" s="13"/>
      <c r="O206" s="6"/>
    </row>
    <row r="207" spans="1:54" ht="32.1" customHeight="1" x14ac:dyDescent="0.3">
      <c r="A207" s="6"/>
      <c r="B207" s="6"/>
      <c r="C207" s="6"/>
      <c r="D207" s="6"/>
      <c r="E207" s="6"/>
      <c r="F207" s="6"/>
      <c r="G207" s="8"/>
      <c r="H207" s="8"/>
      <c r="I207" s="8"/>
      <c r="J207" s="8"/>
      <c r="K207" s="8"/>
      <c r="L207" s="8"/>
      <c r="M207" s="8"/>
      <c r="N207" s="13"/>
      <c r="O207" s="6"/>
    </row>
    <row r="208" spans="1:54" ht="32.1" customHeight="1" x14ac:dyDescent="0.3">
      <c r="A208" s="6"/>
      <c r="B208" s="6"/>
      <c r="C208" s="6"/>
      <c r="D208" s="6"/>
      <c r="E208" s="6"/>
      <c r="F208" s="6"/>
      <c r="G208" s="8"/>
      <c r="H208" s="8"/>
      <c r="I208" s="8"/>
      <c r="J208" s="8"/>
      <c r="K208" s="8"/>
      <c r="L208" s="8"/>
      <c r="M208" s="8"/>
      <c r="N208" s="13"/>
      <c r="O208" s="6"/>
    </row>
    <row r="209" spans="1:54" ht="32.1" customHeight="1" x14ac:dyDescent="0.3">
      <c r="A209" s="6"/>
      <c r="B209" s="6"/>
      <c r="C209" s="6"/>
      <c r="D209" s="6"/>
      <c r="E209" s="6"/>
      <c r="F209" s="6"/>
      <c r="G209" s="8"/>
      <c r="H209" s="8"/>
      <c r="I209" s="8"/>
      <c r="J209" s="8"/>
      <c r="K209" s="8"/>
      <c r="L209" s="8"/>
      <c r="M209" s="8"/>
      <c r="N209" s="13"/>
      <c r="O209" s="6"/>
    </row>
    <row r="210" spans="1:54" ht="32.1" customHeight="1" x14ac:dyDescent="0.3">
      <c r="A210" s="6"/>
      <c r="B210" s="6"/>
      <c r="C210" s="6"/>
      <c r="D210" s="6"/>
      <c r="E210" s="6"/>
      <c r="F210" s="6"/>
      <c r="G210" s="8"/>
      <c r="H210" s="8"/>
      <c r="I210" s="8"/>
      <c r="J210" s="8"/>
      <c r="K210" s="8"/>
      <c r="L210" s="8"/>
      <c r="M210" s="8"/>
      <c r="N210" s="13"/>
      <c r="O210" s="6"/>
    </row>
    <row r="211" spans="1:54" ht="32.1" customHeight="1" x14ac:dyDescent="0.3">
      <c r="A211" s="6"/>
      <c r="B211" s="6"/>
      <c r="C211" s="6"/>
      <c r="D211" s="6"/>
      <c r="E211" s="6"/>
      <c r="F211" s="6"/>
      <c r="G211" s="8"/>
      <c r="H211" s="8"/>
      <c r="I211" s="8"/>
      <c r="J211" s="8"/>
      <c r="K211" s="8"/>
      <c r="L211" s="8"/>
      <c r="M211" s="8"/>
      <c r="N211" s="13"/>
      <c r="O211" s="6"/>
    </row>
    <row r="212" spans="1:54" ht="32.1" customHeight="1" x14ac:dyDescent="0.3">
      <c r="A212" s="6"/>
      <c r="B212" s="6"/>
      <c r="C212" s="6"/>
      <c r="D212" s="6"/>
      <c r="E212" s="6"/>
      <c r="F212" s="6"/>
      <c r="G212" s="8"/>
      <c r="H212" s="8"/>
      <c r="I212" s="8"/>
      <c r="J212" s="8"/>
      <c r="K212" s="8"/>
      <c r="L212" s="8"/>
      <c r="M212" s="8"/>
      <c r="N212" s="13"/>
      <c r="O212" s="6"/>
    </row>
    <row r="213" spans="1:54" ht="32.1" customHeight="1" x14ac:dyDescent="0.3">
      <c r="A213" s="6"/>
      <c r="B213" s="6"/>
      <c r="C213" s="6"/>
      <c r="D213" s="6"/>
      <c r="E213" s="6"/>
      <c r="F213" s="6"/>
      <c r="G213" s="8"/>
      <c r="H213" s="8"/>
      <c r="I213" s="8"/>
      <c r="J213" s="8"/>
      <c r="K213" s="8"/>
      <c r="L213" s="8"/>
      <c r="M213" s="8"/>
      <c r="N213" s="13"/>
      <c r="O213" s="6"/>
    </row>
    <row r="214" spans="1:54" ht="32.1" customHeight="1" x14ac:dyDescent="0.3">
      <c r="A214" s="6"/>
      <c r="B214" s="6"/>
      <c r="C214" s="6"/>
      <c r="D214" s="6"/>
      <c r="E214" s="6"/>
      <c r="F214" s="6"/>
      <c r="G214" s="8"/>
      <c r="H214" s="8"/>
      <c r="I214" s="8"/>
      <c r="J214" s="8"/>
      <c r="K214" s="8"/>
      <c r="L214" s="8"/>
      <c r="M214" s="8"/>
      <c r="N214" s="13"/>
      <c r="O214" s="6"/>
    </row>
    <row r="215" spans="1:54" ht="32.1" customHeight="1" x14ac:dyDescent="0.3">
      <c r="A215" s="6"/>
      <c r="B215" s="5" t="s">
        <v>281</v>
      </c>
      <c r="C215" s="14" t="s">
        <v>258</v>
      </c>
      <c r="D215" s="6"/>
      <c r="E215" s="6"/>
      <c r="F215" s="6"/>
      <c r="G215" s="6"/>
      <c r="H215" s="8"/>
      <c r="I215" s="6"/>
      <c r="J215" s="8"/>
      <c r="K215" s="6"/>
      <c r="L215" s="8"/>
      <c r="M215" s="6"/>
      <c r="N215" s="13"/>
      <c r="O215" s="6"/>
    </row>
    <row r="216" spans="1:54" ht="32.1" customHeight="1" x14ac:dyDescent="0.3">
      <c r="A216" s="6"/>
      <c r="B216" s="6"/>
      <c r="C216" s="270" t="s">
        <v>282</v>
      </c>
      <c r="D216" s="271"/>
      <c r="E216" s="271"/>
      <c r="F216" s="271"/>
      <c r="G216" s="271"/>
      <c r="H216" s="271"/>
      <c r="I216" s="271"/>
      <c r="J216" s="271"/>
      <c r="K216" s="271"/>
      <c r="L216" s="271"/>
      <c r="M216" s="271"/>
      <c r="N216" s="271"/>
      <c r="O216" s="271"/>
    </row>
    <row r="217" spans="1:54" ht="32.1" customHeight="1" x14ac:dyDescent="0.3">
      <c r="A217" s="5" t="s">
        <v>283</v>
      </c>
      <c r="B217" s="5" t="s">
        <v>40</v>
      </c>
      <c r="C217" s="5" t="s">
        <v>41</v>
      </c>
      <c r="D217" s="5" t="s">
        <v>42</v>
      </c>
      <c r="E217" s="5" t="s">
        <v>43</v>
      </c>
      <c r="F217" s="6">
        <v>66</v>
      </c>
      <c r="G217" s="8"/>
      <c r="H217" s="8"/>
      <c r="I217" s="8"/>
      <c r="J217" s="8"/>
      <c r="K217" s="8"/>
      <c r="L217" s="8"/>
      <c r="M217" s="8"/>
      <c r="N217" s="13"/>
      <c r="O217" s="5"/>
      <c r="P217" s="1" t="s">
        <v>88</v>
      </c>
      <c r="BB217" s="1" t="s">
        <v>80</v>
      </c>
    </row>
    <row r="218" spans="1:54" ht="32.1" customHeight="1" x14ac:dyDescent="0.3">
      <c r="A218" s="5" t="s">
        <v>283</v>
      </c>
      <c r="B218" s="5" t="s">
        <v>44</v>
      </c>
      <c r="C218" s="5" t="s">
        <v>45</v>
      </c>
      <c r="D218" s="5" t="s">
        <v>46</v>
      </c>
      <c r="E218" s="5" t="s">
        <v>47</v>
      </c>
      <c r="F218" s="225">
        <v>12</v>
      </c>
      <c r="G218" s="8"/>
      <c r="H218" s="8"/>
      <c r="I218" s="8"/>
      <c r="J218" s="8"/>
      <c r="K218" s="8"/>
      <c r="L218" s="8"/>
      <c r="M218" s="8"/>
      <c r="N218" s="13"/>
      <c r="O218" s="5"/>
      <c r="P218" s="1" t="s">
        <v>88</v>
      </c>
      <c r="BB218" s="1" t="s">
        <v>80</v>
      </c>
    </row>
    <row r="219" spans="1:54" ht="32.1" customHeight="1" x14ac:dyDescent="0.3">
      <c r="A219" s="5" t="s">
        <v>283</v>
      </c>
      <c r="B219" s="5" t="s">
        <v>48</v>
      </c>
      <c r="C219" s="5" t="s">
        <v>49</v>
      </c>
      <c r="D219" s="5" t="s">
        <v>50</v>
      </c>
      <c r="E219" s="5" t="s">
        <v>47</v>
      </c>
      <c r="F219" s="225">
        <v>22</v>
      </c>
      <c r="G219" s="8"/>
      <c r="H219" s="8"/>
      <c r="I219" s="8"/>
      <c r="J219" s="8"/>
      <c r="K219" s="8"/>
      <c r="L219" s="8"/>
      <c r="M219" s="8"/>
      <c r="N219" s="13"/>
      <c r="O219" s="5"/>
      <c r="P219" s="1" t="s">
        <v>88</v>
      </c>
      <c r="BB219" s="1" t="s">
        <v>80</v>
      </c>
    </row>
    <row r="220" spans="1:54" ht="32.1" customHeight="1" x14ac:dyDescent="0.3">
      <c r="A220" s="5" t="s">
        <v>283</v>
      </c>
      <c r="B220" s="5" t="s">
        <v>177</v>
      </c>
      <c r="C220" s="5" t="s">
        <v>178</v>
      </c>
      <c r="D220" s="5" t="s">
        <v>139</v>
      </c>
      <c r="E220" s="5" t="s">
        <v>57</v>
      </c>
      <c r="F220" s="225">
        <v>22</v>
      </c>
      <c r="G220" s="8"/>
      <c r="H220" s="8"/>
      <c r="I220" s="8"/>
      <c r="J220" s="8"/>
      <c r="K220" s="8"/>
      <c r="L220" s="8"/>
      <c r="M220" s="8"/>
      <c r="N220" s="13"/>
      <c r="O220" s="5"/>
      <c r="P220" s="1" t="s">
        <v>88</v>
      </c>
      <c r="BB220" s="1" t="s">
        <v>101</v>
      </c>
    </row>
    <row r="221" spans="1:54" ht="32.1" customHeight="1" x14ac:dyDescent="0.3">
      <c r="A221" s="5" t="s">
        <v>283</v>
      </c>
      <c r="B221" s="5" t="s">
        <v>179</v>
      </c>
      <c r="C221" s="5" t="s">
        <v>180</v>
      </c>
      <c r="D221" s="5" t="s">
        <v>139</v>
      </c>
      <c r="E221" s="5" t="s">
        <v>57</v>
      </c>
      <c r="F221" s="225">
        <v>12</v>
      </c>
      <c r="G221" s="8"/>
      <c r="H221" s="8"/>
      <c r="I221" s="8"/>
      <c r="J221" s="8"/>
      <c r="K221" s="8"/>
      <c r="L221" s="8"/>
      <c r="M221" s="8"/>
      <c r="N221" s="13"/>
      <c r="O221" s="5"/>
      <c r="P221" s="1" t="s">
        <v>88</v>
      </c>
      <c r="BB221" s="1" t="s">
        <v>101</v>
      </c>
    </row>
    <row r="222" spans="1:54" ht="32.1" customHeight="1" x14ac:dyDescent="0.3">
      <c r="A222" s="5" t="s">
        <v>283</v>
      </c>
      <c r="B222" s="5" t="s">
        <v>181</v>
      </c>
      <c r="C222" s="5" t="s">
        <v>182</v>
      </c>
      <c r="D222" s="5" t="s">
        <v>12</v>
      </c>
      <c r="E222" s="5" t="s">
        <v>80</v>
      </c>
      <c r="F222" s="6">
        <v>113.42</v>
      </c>
      <c r="G222" s="8"/>
      <c r="H222" s="8"/>
      <c r="I222" s="8"/>
      <c r="J222" s="8"/>
      <c r="K222" s="8"/>
      <c r="L222" s="8"/>
      <c r="M222" s="8"/>
      <c r="N222" s="13"/>
      <c r="O222" s="5"/>
      <c r="P222" s="1" t="s">
        <v>88</v>
      </c>
      <c r="BB222" s="1" t="s">
        <v>101</v>
      </c>
    </row>
    <row r="223" spans="1:54" ht="32.1" customHeight="1" x14ac:dyDescent="0.3">
      <c r="A223" s="5" t="s">
        <v>283</v>
      </c>
      <c r="B223" s="5" t="s">
        <v>183</v>
      </c>
      <c r="C223" s="5" t="s">
        <v>184</v>
      </c>
      <c r="D223" s="5" t="s">
        <v>185</v>
      </c>
      <c r="E223" s="5" t="s">
        <v>81</v>
      </c>
      <c r="F223" s="6">
        <v>2</v>
      </c>
      <c r="G223" s="8"/>
      <c r="H223" s="8"/>
      <c r="I223" s="8"/>
      <c r="J223" s="8"/>
      <c r="K223" s="8"/>
      <c r="L223" s="8"/>
      <c r="M223" s="8"/>
      <c r="N223" s="13"/>
      <c r="O223" s="5"/>
      <c r="P223" s="1" t="s">
        <v>88</v>
      </c>
      <c r="BB223" s="1" t="s">
        <v>101</v>
      </c>
    </row>
    <row r="224" spans="1:54" ht="32.1" hidden="1" customHeight="1" x14ac:dyDescent="0.3">
      <c r="A224" s="5" t="s">
        <v>283</v>
      </c>
      <c r="B224" s="5" t="s">
        <v>186</v>
      </c>
      <c r="C224" s="5" t="s">
        <v>187</v>
      </c>
      <c r="D224" s="5" t="s">
        <v>188</v>
      </c>
      <c r="E224" s="5" t="s">
        <v>81</v>
      </c>
      <c r="F224" s="221">
        <v>1</v>
      </c>
      <c r="G224" s="8"/>
      <c r="H224" s="8"/>
      <c r="I224" s="8"/>
      <c r="J224" s="8"/>
      <c r="K224" s="8"/>
      <c r="L224" s="8"/>
      <c r="M224" s="8"/>
      <c r="N224" s="13"/>
      <c r="O224" s="5"/>
      <c r="BB224" s="1" t="s">
        <v>101</v>
      </c>
    </row>
    <row r="225" spans="1:54" ht="32.1" customHeight="1" x14ac:dyDescent="0.3">
      <c r="A225" s="5" t="s">
        <v>283</v>
      </c>
      <c r="B225" s="5" t="s">
        <v>189</v>
      </c>
      <c r="C225" s="5" t="s">
        <v>190</v>
      </c>
      <c r="D225" s="5" t="s">
        <v>191</v>
      </c>
      <c r="E225" s="5" t="s">
        <v>81</v>
      </c>
      <c r="F225" s="6">
        <v>2</v>
      </c>
      <c r="G225" s="8"/>
      <c r="H225" s="8"/>
      <c r="I225" s="8"/>
      <c r="J225" s="8"/>
      <c r="K225" s="8"/>
      <c r="L225" s="8"/>
      <c r="M225" s="8"/>
      <c r="N225" s="13"/>
      <c r="O225" s="5"/>
      <c r="P225" s="1" t="s">
        <v>88</v>
      </c>
      <c r="BB225" s="1" t="s">
        <v>101</v>
      </c>
    </row>
    <row r="226" spans="1:54" ht="32.1" customHeight="1" x14ac:dyDescent="0.3">
      <c r="A226" s="5" t="s">
        <v>283</v>
      </c>
      <c r="B226" s="5" t="s">
        <v>192</v>
      </c>
      <c r="C226" s="5" t="s">
        <v>193</v>
      </c>
      <c r="D226" s="5" t="s">
        <v>194</v>
      </c>
      <c r="E226" s="5" t="s">
        <v>81</v>
      </c>
      <c r="F226" s="6">
        <v>1</v>
      </c>
      <c r="G226" s="8"/>
      <c r="H226" s="8"/>
      <c r="I226" s="8"/>
      <c r="J226" s="8"/>
      <c r="K226" s="8"/>
      <c r="L226" s="8"/>
      <c r="M226" s="8"/>
      <c r="N226" s="13"/>
      <c r="O226" s="5"/>
      <c r="P226" s="1" t="s">
        <v>88</v>
      </c>
      <c r="BB226" s="1" t="s">
        <v>101</v>
      </c>
    </row>
    <row r="227" spans="1:54" ht="32.1" customHeight="1" x14ac:dyDescent="0.3">
      <c r="A227" s="5" t="s">
        <v>283</v>
      </c>
      <c r="B227" s="5" t="s">
        <v>195</v>
      </c>
      <c r="C227" s="5" t="s">
        <v>196</v>
      </c>
      <c r="D227" s="5" t="s">
        <v>197</v>
      </c>
      <c r="E227" s="5" t="s">
        <v>81</v>
      </c>
      <c r="F227" s="6">
        <v>1</v>
      </c>
      <c r="G227" s="8"/>
      <c r="H227" s="8"/>
      <c r="I227" s="8"/>
      <c r="J227" s="8"/>
      <c r="K227" s="8"/>
      <c r="L227" s="8"/>
      <c r="M227" s="8"/>
      <c r="N227" s="13"/>
      <c r="O227" s="5"/>
      <c r="P227" s="1" t="s">
        <v>88</v>
      </c>
      <c r="BB227" s="1" t="s">
        <v>101</v>
      </c>
    </row>
    <row r="228" spans="1:54" ht="32.1" customHeight="1" x14ac:dyDescent="0.3">
      <c r="A228" s="5" t="s">
        <v>283</v>
      </c>
      <c r="B228" s="5" t="s">
        <v>198</v>
      </c>
      <c r="C228" s="5" t="s">
        <v>199</v>
      </c>
      <c r="D228" s="5" t="s">
        <v>200</v>
      </c>
      <c r="E228" s="5" t="s">
        <v>81</v>
      </c>
      <c r="F228" s="6">
        <v>1</v>
      </c>
      <c r="G228" s="8"/>
      <c r="H228" s="8"/>
      <c r="I228" s="8"/>
      <c r="J228" s="8"/>
      <c r="K228" s="8"/>
      <c r="L228" s="8"/>
      <c r="M228" s="8"/>
      <c r="N228" s="13"/>
      <c r="O228" s="5"/>
      <c r="P228" s="1" t="s">
        <v>88</v>
      </c>
      <c r="BB228" s="1" t="s">
        <v>101</v>
      </c>
    </row>
    <row r="229" spans="1:54" ht="32.1" customHeight="1" x14ac:dyDescent="0.3">
      <c r="A229" s="5" t="s">
        <v>283</v>
      </c>
      <c r="B229" s="5" t="s">
        <v>201</v>
      </c>
      <c r="C229" s="5" t="s">
        <v>202</v>
      </c>
      <c r="D229" s="5" t="s">
        <v>203</v>
      </c>
      <c r="E229" s="5" t="s">
        <v>81</v>
      </c>
      <c r="F229" s="6">
        <v>2</v>
      </c>
      <c r="G229" s="8"/>
      <c r="H229" s="8"/>
      <c r="I229" s="8"/>
      <c r="J229" s="8"/>
      <c r="K229" s="8"/>
      <c r="L229" s="8"/>
      <c r="M229" s="8"/>
      <c r="N229" s="13"/>
      <c r="O229" s="5"/>
      <c r="P229" s="1" t="s">
        <v>88</v>
      </c>
      <c r="BB229" s="1" t="s">
        <v>101</v>
      </c>
    </row>
    <row r="230" spans="1:54" ht="32.1" customHeight="1" x14ac:dyDescent="0.3">
      <c r="A230" s="5" t="s">
        <v>283</v>
      </c>
      <c r="B230" s="5" t="s">
        <v>204</v>
      </c>
      <c r="C230" s="5" t="s">
        <v>205</v>
      </c>
      <c r="D230" s="5" t="s">
        <v>206</v>
      </c>
      <c r="E230" s="5" t="s">
        <v>81</v>
      </c>
      <c r="F230" s="6">
        <v>1</v>
      </c>
      <c r="G230" s="8"/>
      <c r="H230" s="8"/>
      <c r="I230" s="8"/>
      <c r="J230" s="8"/>
      <c r="K230" s="8"/>
      <c r="L230" s="8"/>
      <c r="M230" s="8"/>
      <c r="N230" s="13"/>
      <c r="O230" s="5"/>
      <c r="P230" s="1" t="s">
        <v>88</v>
      </c>
      <c r="BB230" s="1" t="s">
        <v>101</v>
      </c>
    </row>
    <row r="231" spans="1:54" ht="32.1" customHeight="1" x14ac:dyDescent="0.3">
      <c r="A231" s="5" t="s">
        <v>283</v>
      </c>
      <c r="B231" s="5" t="s">
        <v>207</v>
      </c>
      <c r="C231" s="5" t="s">
        <v>208</v>
      </c>
      <c r="D231" s="5" t="s">
        <v>209</v>
      </c>
      <c r="E231" s="5" t="s">
        <v>81</v>
      </c>
      <c r="F231" s="6">
        <v>18</v>
      </c>
      <c r="G231" s="8"/>
      <c r="H231" s="8"/>
      <c r="I231" s="8"/>
      <c r="J231" s="8"/>
      <c r="K231" s="8"/>
      <c r="L231" s="8"/>
      <c r="M231" s="8"/>
      <c r="N231" s="13"/>
      <c r="O231" s="5"/>
      <c r="P231" s="1" t="s">
        <v>88</v>
      </c>
      <c r="BB231" s="1" t="s">
        <v>101</v>
      </c>
    </row>
    <row r="232" spans="1:54" ht="32.1" customHeight="1" x14ac:dyDescent="0.3">
      <c r="A232" s="5" t="s">
        <v>283</v>
      </c>
      <c r="B232" s="5" t="s">
        <v>210</v>
      </c>
      <c r="C232" s="5" t="s">
        <v>211</v>
      </c>
      <c r="D232" s="5" t="s">
        <v>212</v>
      </c>
      <c r="E232" s="5" t="s">
        <v>81</v>
      </c>
      <c r="F232" s="6">
        <v>4</v>
      </c>
      <c r="G232" s="8"/>
      <c r="H232" s="8"/>
      <c r="I232" s="8"/>
      <c r="J232" s="8"/>
      <c r="K232" s="8"/>
      <c r="L232" s="8"/>
      <c r="M232" s="8"/>
      <c r="N232" s="13"/>
      <c r="O232" s="5"/>
      <c r="P232" s="1" t="s">
        <v>88</v>
      </c>
      <c r="BB232" s="1" t="s">
        <v>101</v>
      </c>
    </row>
    <row r="233" spans="1:54" ht="32.1" customHeight="1" x14ac:dyDescent="0.3">
      <c r="A233" s="6"/>
      <c r="B233" s="6"/>
      <c r="C233" s="6"/>
      <c r="D233" s="6"/>
      <c r="E233" s="6"/>
      <c r="F233" s="6"/>
      <c r="G233" s="8"/>
      <c r="H233" s="8"/>
      <c r="I233" s="8"/>
      <c r="J233" s="8"/>
      <c r="K233" s="8"/>
      <c r="L233" s="8"/>
      <c r="M233" s="8"/>
      <c r="N233" s="13"/>
      <c r="O233" s="6"/>
    </row>
    <row r="234" spans="1:54" ht="32.1" customHeight="1" x14ac:dyDescent="0.3">
      <c r="A234" s="6"/>
      <c r="B234" s="6"/>
      <c r="C234" s="6"/>
      <c r="D234" s="6"/>
      <c r="E234" s="6"/>
      <c r="F234" s="6"/>
      <c r="G234" s="8"/>
      <c r="H234" s="8"/>
      <c r="I234" s="8"/>
      <c r="J234" s="8"/>
      <c r="K234" s="8"/>
      <c r="L234" s="8"/>
      <c r="M234" s="8"/>
      <c r="N234" s="13"/>
      <c r="O234" s="6"/>
    </row>
    <row r="235" spans="1:54" ht="32.1" customHeight="1" x14ac:dyDescent="0.3">
      <c r="A235" s="6"/>
      <c r="B235" s="6"/>
      <c r="C235" s="6"/>
      <c r="D235" s="6"/>
      <c r="E235" s="6"/>
      <c r="F235" s="6"/>
      <c r="G235" s="8"/>
      <c r="H235" s="8"/>
      <c r="I235" s="8"/>
      <c r="J235" s="8"/>
      <c r="K235" s="8"/>
      <c r="L235" s="8"/>
      <c r="M235" s="8"/>
      <c r="N235" s="13"/>
      <c r="O235" s="6"/>
    </row>
    <row r="236" spans="1:54" ht="32.1" customHeight="1" x14ac:dyDescent="0.3">
      <c r="A236" s="6"/>
      <c r="B236" s="6"/>
      <c r="C236" s="6"/>
      <c r="D236" s="6"/>
      <c r="E236" s="6"/>
      <c r="F236" s="6"/>
      <c r="G236" s="8"/>
      <c r="H236" s="8"/>
      <c r="I236" s="8"/>
      <c r="J236" s="8"/>
      <c r="K236" s="8"/>
      <c r="L236" s="8"/>
      <c r="M236" s="8"/>
      <c r="N236" s="13"/>
      <c r="O236" s="6"/>
    </row>
    <row r="237" spans="1:54" ht="32.1" customHeight="1" x14ac:dyDescent="0.3">
      <c r="A237" s="6"/>
      <c r="B237" s="6"/>
      <c r="C237" s="6"/>
      <c r="D237" s="6"/>
      <c r="E237" s="6"/>
      <c r="F237" s="6"/>
      <c r="G237" s="8"/>
      <c r="H237" s="8"/>
      <c r="I237" s="8"/>
      <c r="J237" s="8"/>
      <c r="K237" s="8"/>
      <c r="L237" s="8"/>
      <c r="M237" s="8"/>
      <c r="N237" s="13"/>
      <c r="O237" s="6"/>
    </row>
    <row r="238" spans="1:54" ht="32.1" customHeight="1" x14ac:dyDescent="0.3">
      <c r="A238" s="6"/>
      <c r="B238" s="5" t="s">
        <v>284</v>
      </c>
      <c r="C238" s="14" t="s">
        <v>258</v>
      </c>
      <c r="D238" s="6"/>
      <c r="E238" s="6"/>
      <c r="F238" s="6"/>
      <c r="G238" s="6"/>
      <c r="H238" s="8"/>
      <c r="I238" s="6"/>
      <c r="J238" s="8"/>
      <c r="K238" s="6"/>
      <c r="L238" s="8"/>
      <c r="M238" s="6"/>
      <c r="N238" s="13"/>
      <c r="O238" s="6"/>
    </row>
    <row r="239" spans="1:54" ht="32.1" customHeight="1" x14ac:dyDescent="0.3">
      <c r="A239" s="6"/>
      <c r="B239" s="6"/>
      <c r="C239" s="270" t="s">
        <v>285</v>
      </c>
      <c r="D239" s="271"/>
      <c r="E239" s="271"/>
      <c r="F239" s="271"/>
      <c r="G239" s="271"/>
      <c r="H239" s="271"/>
      <c r="I239" s="271"/>
      <c r="J239" s="271"/>
      <c r="K239" s="271"/>
      <c r="L239" s="271"/>
      <c r="M239" s="271"/>
      <c r="N239" s="271"/>
      <c r="O239" s="271"/>
    </row>
    <row r="240" spans="1:54" ht="32.1" hidden="1" customHeight="1" x14ac:dyDescent="0.3">
      <c r="A240" s="5" t="s">
        <v>286</v>
      </c>
      <c r="B240" s="5" t="s">
        <v>63</v>
      </c>
      <c r="C240" s="5"/>
      <c r="D240" s="5"/>
      <c r="E240" s="5"/>
      <c r="F240" s="6"/>
      <c r="G240" s="8"/>
      <c r="H240" s="8"/>
      <c r="I240" s="8"/>
      <c r="J240" s="8"/>
      <c r="K240" s="8"/>
      <c r="L240" s="8"/>
      <c r="M240" s="8"/>
      <c r="N240" s="13"/>
      <c r="O240" s="5" t="s">
        <v>12</v>
      </c>
      <c r="BB240" s="1" t="s">
        <v>80</v>
      </c>
    </row>
    <row r="241" spans="1:54" ht="32.1" customHeight="1" x14ac:dyDescent="0.3">
      <c r="A241" s="5" t="s">
        <v>286</v>
      </c>
      <c r="B241" s="5" t="s">
        <v>58</v>
      </c>
      <c r="C241" s="5" t="s">
        <v>59</v>
      </c>
      <c r="D241" s="5" t="s">
        <v>60</v>
      </c>
      <c r="E241" s="5" t="s">
        <v>43</v>
      </c>
      <c r="F241" s="6">
        <v>8</v>
      </c>
      <c r="G241" s="8"/>
      <c r="H241" s="8"/>
      <c r="I241" s="8"/>
      <c r="J241" s="8"/>
      <c r="K241" s="8"/>
      <c r="L241" s="8"/>
      <c r="M241" s="8"/>
      <c r="N241" s="13"/>
      <c r="O241" s="5"/>
      <c r="P241" s="1" t="s">
        <v>88</v>
      </c>
      <c r="BB241" s="1" t="s">
        <v>80</v>
      </c>
    </row>
    <row r="242" spans="1:54" ht="32.1" customHeight="1" x14ac:dyDescent="0.3">
      <c r="A242" s="5" t="s">
        <v>286</v>
      </c>
      <c r="B242" s="5" t="s">
        <v>61</v>
      </c>
      <c r="C242" s="5" t="s">
        <v>59</v>
      </c>
      <c r="D242" s="5" t="s">
        <v>62</v>
      </c>
      <c r="E242" s="5" t="s">
        <v>43</v>
      </c>
      <c r="F242" s="225">
        <v>4</v>
      </c>
      <c r="G242" s="8"/>
      <c r="H242" s="8"/>
      <c r="I242" s="8"/>
      <c r="J242" s="8"/>
      <c r="K242" s="8"/>
      <c r="L242" s="8"/>
      <c r="M242" s="8"/>
      <c r="N242" s="13"/>
      <c r="O242" s="5"/>
      <c r="P242" s="1" t="s">
        <v>88</v>
      </c>
      <c r="BB242" s="1" t="s">
        <v>80</v>
      </c>
    </row>
    <row r="243" spans="1:54" ht="32.1" customHeight="1" x14ac:dyDescent="0.3">
      <c r="A243" s="5" t="s">
        <v>286</v>
      </c>
      <c r="B243" s="5" t="s">
        <v>35</v>
      </c>
      <c r="C243" s="5" t="s">
        <v>36</v>
      </c>
      <c r="D243" s="5" t="s">
        <v>37</v>
      </c>
      <c r="E243" s="5" t="s">
        <v>27</v>
      </c>
      <c r="F243" s="225">
        <v>55.61</v>
      </c>
      <c r="G243" s="8"/>
      <c r="H243" s="8"/>
      <c r="I243" s="8"/>
      <c r="J243" s="8"/>
      <c r="K243" s="8"/>
      <c r="L243" s="8"/>
      <c r="M243" s="8"/>
      <c r="N243" s="13"/>
      <c r="O243" s="5"/>
      <c r="P243" s="1" t="s">
        <v>88</v>
      </c>
      <c r="S243" s="231"/>
      <c r="BB243" s="1" t="s">
        <v>80</v>
      </c>
    </row>
    <row r="244" spans="1:54" ht="32.1" customHeight="1" x14ac:dyDescent="0.3">
      <c r="A244" s="5" t="s">
        <v>286</v>
      </c>
      <c r="B244" s="5" t="s">
        <v>38</v>
      </c>
      <c r="C244" s="5" t="s">
        <v>36</v>
      </c>
      <c r="D244" s="5" t="s">
        <v>39</v>
      </c>
      <c r="E244" s="5" t="s">
        <v>27</v>
      </c>
      <c r="F244" s="6">
        <v>5.46</v>
      </c>
      <c r="G244" s="8"/>
      <c r="H244" s="8"/>
      <c r="I244" s="8"/>
      <c r="J244" s="8"/>
      <c r="K244" s="8"/>
      <c r="L244" s="8"/>
      <c r="M244" s="8"/>
      <c r="N244" s="13"/>
      <c r="O244" s="5"/>
      <c r="P244" s="1" t="s">
        <v>88</v>
      </c>
      <c r="BB244" s="1" t="s">
        <v>80</v>
      </c>
    </row>
    <row r="245" spans="1:54" ht="32.1" customHeight="1" x14ac:dyDescent="0.3">
      <c r="A245" s="5" t="s">
        <v>286</v>
      </c>
      <c r="B245" s="5" t="s">
        <v>51</v>
      </c>
      <c r="C245" s="5" t="s">
        <v>52</v>
      </c>
      <c r="D245" s="5" t="s">
        <v>53</v>
      </c>
      <c r="E245" s="5" t="s">
        <v>47</v>
      </c>
      <c r="F245" s="6">
        <v>12</v>
      </c>
      <c r="G245" s="8"/>
      <c r="H245" s="8"/>
      <c r="I245" s="8"/>
      <c r="J245" s="8"/>
      <c r="K245" s="8"/>
      <c r="L245" s="8"/>
      <c r="M245" s="8"/>
      <c r="N245" s="13"/>
      <c r="O245" s="5"/>
      <c r="P245" s="1" t="s">
        <v>88</v>
      </c>
      <c r="BB245" s="1" t="s">
        <v>80</v>
      </c>
    </row>
    <row r="246" spans="1:54" ht="32.1" customHeight="1" x14ac:dyDescent="0.3">
      <c r="A246" s="5" t="s">
        <v>286</v>
      </c>
      <c r="B246" s="5" t="s">
        <v>54</v>
      </c>
      <c r="C246" s="5" t="s">
        <v>55</v>
      </c>
      <c r="D246" s="5" t="s">
        <v>56</v>
      </c>
      <c r="E246" s="5" t="s">
        <v>57</v>
      </c>
      <c r="F246" s="6">
        <v>12</v>
      </c>
      <c r="G246" s="8"/>
      <c r="H246" s="8"/>
      <c r="I246" s="8"/>
      <c r="J246" s="8"/>
      <c r="K246" s="8"/>
      <c r="L246" s="8"/>
      <c r="M246" s="8"/>
      <c r="N246" s="13"/>
      <c r="O246" s="5"/>
      <c r="P246" s="1" t="s">
        <v>88</v>
      </c>
      <c r="BB246" s="1" t="s">
        <v>82</v>
      </c>
    </row>
    <row r="247" spans="1:54" ht="32.1" customHeight="1" x14ac:dyDescent="0.3">
      <c r="A247" s="5" t="s">
        <v>286</v>
      </c>
      <c r="B247" s="5" t="s">
        <v>213</v>
      </c>
      <c r="C247" s="5" t="s">
        <v>214</v>
      </c>
      <c r="D247" s="5" t="s">
        <v>215</v>
      </c>
      <c r="E247" s="5" t="s">
        <v>80</v>
      </c>
      <c r="F247" s="6">
        <v>461.88</v>
      </c>
      <c r="G247" s="8"/>
      <c r="H247" s="8"/>
      <c r="I247" s="8"/>
      <c r="J247" s="8"/>
      <c r="K247" s="8"/>
      <c r="L247" s="8"/>
      <c r="M247" s="8"/>
      <c r="N247" s="13"/>
      <c r="O247" s="5"/>
      <c r="P247" s="1" t="s">
        <v>88</v>
      </c>
      <c r="BB247" s="1" t="s">
        <v>101</v>
      </c>
    </row>
    <row r="248" spans="1:54" ht="32.1" customHeight="1" x14ac:dyDescent="0.3">
      <c r="A248" s="5" t="s">
        <v>286</v>
      </c>
      <c r="B248" s="5" t="s">
        <v>216</v>
      </c>
      <c r="C248" s="5" t="s">
        <v>217</v>
      </c>
      <c r="D248" s="5" t="s">
        <v>218</v>
      </c>
      <c r="E248" s="5" t="s">
        <v>27</v>
      </c>
      <c r="F248" s="6">
        <v>60.45</v>
      </c>
      <c r="G248" s="8"/>
      <c r="H248" s="8"/>
      <c r="I248" s="8"/>
      <c r="J248" s="8"/>
      <c r="K248" s="8"/>
      <c r="L248" s="8"/>
      <c r="M248" s="8"/>
      <c r="N248" s="13"/>
      <c r="O248" s="5"/>
      <c r="P248" s="1" t="s">
        <v>88</v>
      </c>
      <c r="BB248" s="1" t="s">
        <v>101</v>
      </c>
    </row>
    <row r="249" spans="1:54" ht="32.1" customHeight="1" x14ac:dyDescent="0.3">
      <c r="A249" s="6"/>
      <c r="B249" s="6"/>
      <c r="C249" s="6"/>
      <c r="D249" s="6"/>
      <c r="E249" s="6"/>
      <c r="F249" s="6"/>
      <c r="G249" s="8"/>
      <c r="H249" s="8"/>
      <c r="I249" s="8"/>
      <c r="J249" s="8"/>
      <c r="K249" s="8"/>
      <c r="L249" s="8"/>
      <c r="M249" s="8"/>
      <c r="N249" s="13"/>
      <c r="O249" s="6"/>
    </row>
    <row r="250" spans="1:54" ht="32.1" customHeight="1" x14ac:dyDescent="0.3">
      <c r="A250" s="6"/>
      <c r="B250" s="6"/>
      <c r="C250" s="6"/>
      <c r="D250" s="6"/>
      <c r="E250" s="6"/>
      <c r="F250" s="6"/>
      <c r="G250" s="8"/>
      <c r="H250" s="8"/>
      <c r="I250" s="8"/>
      <c r="J250" s="8"/>
      <c r="K250" s="8"/>
      <c r="L250" s="8"/>
      <c r="M250" s="8"/>
      <c r="N250" s="13"/>
      <c r="O250" s="6"/>
    </row>
    <row r="251" spans="1:54" ht="32.1" customHeight="1" x14ac:dyDescent="0.3">
      <c r="A251" s="6"/>
      <c r="B251" s="6"/>
      <c r="C251" s="6"/>
      <c r="D251" s="6"/>
      <c r="E251" s="6"/>
      <c r="F251" s="6"/>
      <c r="G251" s="8"/>
      <c r="H251" s="8"/>
      <c r="I251" s="8"/>
      <c r="J251" s="8"/>
      <c r="K251" s="8"/>
      <c r="L251" s="8"/>
      <c r="M251" s="8"/>
      <c r="N251" s="13"/>
      <c r="O251" s="6"/>
    </row>
    <row r="252" spans="1:54" ht="32.1" customHeight="1" x14ac:dyDescent="0.3">
      <c r="A252" s="6"/>
      <c r="B252" s="6"/>
      <c r="C252" s="6"/>
      <c r="D252" s="6"/>
      <c r="E252" s="6"/>
      <c r="F252" s="6"/>
      <c r="G252" s="8"/>
      <c r="H252" s="8"/>
      <c r="I252" s="8"/>
      <c r="J252" s="8"/>
      <c r="K252" s="8"/>
      <c r="L252" s="8"/>
      <c r="M252" s="8"/>
      <c r="N252" s="13"/>
      <c r="O252" s="6"/>
    </row>
    <row r="253" spans="1:54" ht="32.1" customHeight="1" x14ac:dyDescent="0.3">
      <c r="A253" s="6"/>
      <c r="B253" s="6"/>
      <c r="C253" s="6"/>
      <c r="D253" s="6"/>
      <c r="E253" s="6"/>
      <c r="F253" s="6"/>
      <c r="G253" s="8"/>
      <c r="H253" s="8"/>
      <c r="I253" s="8"/>
      <c r="J253" s="8"/>
      <c r="K253" s="8"/>
      <c r="L253" s="8"/>
      <c r="M253" s="8"/>
      <c r="N253" s="13"/>
      <c r="O253" s="6"/>
    </row>
    <row r="254" spans="1:54" ht="32.1" customHeight="1" x14ac:dyDescent="0.3">
      <c r="A254" s="6"/>
      <c r="B254" s="6"/>
      <c r="C254" s="6"/>
      <c r="D254" s="6"/>
      <c r="E254" s="6"/>
      <c r="F254" s="6"/>
      <c r="G254" s="8"/>
      <c r="H254" s="8"/>
      <c r="I254" s="8"/>
      <c r="J254" s="8"/>
      <c r="K254" s="8"/>
      <c r="L254" s="8"/>
      <c r="M254" s="8"/>
      <c r="N254" s="13"/>
      <c r="O254" s="6"/>
    </row>
    <row r="255" spans="1:54" ht="32.1" customHeight="1" x14ac:dyDescent="0.3">
      <c r="A255" s="6"/>
      <c r="B255" s="6"/>
      <c r="C255" s="6"/>
      <c r="D255" s="6"/>
      <c r="E255" s="6"/>
      <c r="F255" s="6"/>
      <c r="G255" s="8"/>
      <c r="H255" s="8"/>
      <c r="I255" s="8"/>
      <c r="J255" s="8"/>
      <c r="K255" s="8"/>
      <c r="L255" s="8"/>
      <c r="M255" s="8"/>
      <c r="N255" s="13"/>
      <c r="O255" s="6"/>
    </row>
    <row r="256" spans="1:54" ht="32.1" customHeight="1" x14ac:dyDescent="0.3">
      <c r="A256" s="6"/>
      <c r="B256" s="6"/>
      <c r="C256" s="6"/>
      <c r="D256" s="6"/>
      <c r="E256" s="6"/>
      <c r="F256" s="6"/>
      <c r="G256" s="8"/>
      <c r="H256" s="8"/>
      <c r="I256" s="8"/>
      <c r="J256" s="8"/>
      <c r="K256" s="8"/>
      <c r="L256" s="8"/>
      <c r="M256" s="8"/>
      <c r="N256" s="13"/>
      <c r="O256" s="6"/>
    </row>
    <row r="257" spans="1:54" ht="32.1" customHeight="1" x14ac:dyDescent="0.3">
      <c r="A257" s="6"/>
      <c r="B257" s="6"/>
      <c r="C257" s="6"/>
      <c r="D257" s="6"/>
      <c r="E257" s="6"/>
      <c r="F257" s="6"/>
      <c r="G257" s="8"/>
      <c r="H257" s="8"/>
      <c r="I257" s="8"/>
      <c r="J257" s="8"/>
      <c r="K257" s="8"/>
      <c r="L257" s="8"/>
      <c r="M257" s="8"/>
      <c r="N257" s="13"/>
      <c r="O257" s="6"/>
    </row>
    <row r="258" spans="1:54" ht="32.1" customHeight="1" x14ac:dyDescent="0.3">
      <c r="A258" s="6"/>
      <c r="B258" s="6"/>
      <c r="C258" s="6"/>
      <c r="D258" s="6"/>
      <c r="E258" s="6"/>
      <c r="F258" s="6"/>
      <c r="G258" s="8"/>
      <c r="H258" s="8"/>
      <c r="I258" s="8"/>
      <c r="J258" s="8"/>
      <c r="K258" s="8"/>
      <c r="L258" s="8"/>
      <c r="M258" s="8"/>
      <c r="N258" s="13"/>
      <c r="O258" s="6"/>
    </row>
    <row r="259" spans="1:54" ht="32.1" customHeight="1" x14ac:dyDescent="0.3">
      <c r="A259" s="6"/>
      <c r="B259" s="6"/>
      <c r="C259" s="6"/>
      <c r="D259" s="6"/>
      <c r="E259" s="6"/>
      <c r="F259" s="6"/>
      <c r="G259" s="8"/>
      <c r="H259" s="8"/>
      <c r="I259" s="8"/>
      <c r="J259" s="8"/>
      <c r="K259" s="8"/>
      <c r="L259" s="8"/>
      <c r="M259" s="8"/>
      <c r="N259" s="13"/>
      <c r="O259" s="6"/>
    </row>
    <row r="260" spans="1:54" ht="32.1" customHeight="1" x14ac:dyDescent="0.3">
      <c r="A260" s="6"/>
      <c r="B260" s="6"/>
      <c r="C260" s="6"/>
      <c r="D260" s="6"/>
      <c r="E260" s="6"/>
      <c r="F260" s="6"/>
      <c r="G260" s="8"/>
      <c r="H260" s="8"/>
      <c r="I260" s="8"/>
      <c r="J260" s="8"/>
      <c r="K260" s="8"/>
      <c r="L260" s="8"/>
      <c r="M260" s="8"/>
      <c r="N260" s="13"/>
      <c r="O260" s="6"/>
    </row>
    <row r="261" spans="1:54" ht="32.1" customHeight="1" x14ac:dyDescent="0.3">
      <c r="A261" s="6"/>
      <c r="B261" s="5" t="s">
        <v>287</v>
      </c>
      <c r="C261" s="14" t="s">
        <v>258</v>
      </c>
      <c r="D261" s="6"/>
      <c r="E261" s="6"/>
      <c r="F261" s="6"/>
      <c r="G261" s="6"/>
      <c r="H261" s="8"/>
      <c r="I261" s="6"/>
      <c r="J261" s="8"/>
      <c r="K261" s="6"/>
      <c r="L261" s="8"/>
      <c r="M261" s="6"/>
      <c r="N261" s="13"/>
      <c r="O261" s="6"/>
    </row>
    <row r="262" spans="1:54" ht="32.1" customHeight="1" x14ac:dyDescent="0.3">
      <c r="A262" s="6"/>
      <c r="B262" s="6"/>
      <c r="C262" s="270" t="s">
        <v>288</v>
      </c>
      <c r="D262" s="271"/>
      <c r="E262" s="271"/>
      <c r="F262" s="271"/>
      <c r="G262" s="271"/>
      <c r="H262" s="271"/>
      <c r="I262" s="271"/>
      <c r="J262" s="271"/>
      <c r="K262" s="271"/>
      <c r="L262" s="271"/>
      <c r="M262" s="271"/>
      <c r="N262" s="271"/>
      <c r="O262" s="271"/>
    </row>
    <row r="263" spans="1:54" ht="32.1" customHeight="1" x14ac:dyDescent="0.3">
      <c r="A263" s="5" t="s">
        <v>289</v>
      </c>
      <c r="B263" s="5" t="s">
        <v>219</v>
      </c>
      <c r="C263" s="5" t="s">
        <v>220</v>
      </c>
      <c r="D263" s="5" t="s">
        <v>221</v>
      </c>
      <c r="E263" s="5" t="s">
        <v>27</v>
      </c>
      <c r="F263" s="6">
        <v>23.89</v>
      </c>
      <c r="G263" s="8"/>
      <c r="H263" s="8"/>
      <c r="I263" s="8"/>
      <c r="J263" s="8"/>
      <c r="K263" s="8"/>
      <c r="L263" s="8"/>
      <c r="M263" s="8"/>
      <c r="N263" s="13"/>
      <c r="O263" s="5"/>
      <c r="P263" s="1" t="s">
        <v>88</v>
      </c>
      <c r="BB263" s="1" t="s">
        <v>101</v>
      </c>
    </row>
    <row r="264" spans="1:54" ht="32.1" customHeight="1" x14ac:dyDescent="0.3">
      <c r="A264" s="5" t="s">
        <v>289</v>
      </c>
      <c r="B264" s="5" t="s">
        <v>222</v>
      </c>
      <c r="C264" s="5" t="s">
        <v>223</v>
      </c>
      <c r="D264" s="5" t="s">
        <v>224</v>
      </c>
      <c r="E264" s="5" t="s">
        <v>27</v>
      </c>
      <c r="F264" s="6">
        <v>268.66000000000003</v>
      </c>
      <c r="G264" s="8"/>
      <c r="H264" s="8"/>
      <c r="I264" s="8"/>
      <c r="J264" s="8"/>
      <c r="K264" s="8"/>
      <c r="L264" s="8"/>
      <c r="M264" s="8"/>
      <c r="N264" s="13"/>
      <c r="O264" s="5"/>
      <c r="P264" s="1" t="s">
        <v>88</v>
      </c>
      <c r="BB264" s="1" t="s">
        <v>101</v>
      </c>
    </row>
    <row r="265" spans="1:54" ht="32.1" customHeight="1" x14ac:dyDescent="0.3">
      <c r="A265" s="5" t="s">
        <v>289</v>
      </c>
      <c r="B265" s="5" t="s">
        <v>225</v>
      </c>
      <c r="C265" s="226" t="s">
        <v>223</v>
      </c>
      <c r="D265" s="227" t="s">
        <v>397</v>
      </c>
      <c r="E265" s="227" t="s">
        <v>27</v>
      </c>
      <c r="F265" s="228">
        <v>1830.62</v>
      </c>
      <c r="G265" s="229"/>
      <c r="H265" s="229"/>
      <c r="I265" s="229"/>
      <c r="J265" s="229"/>
      <c r="K265" s="229"/>
      <c r="L265" s="229"/>
      <c r="M265" s="229"/>
      <c r="N265" s="230"/>
      <c r="O265" s="227"/>
      <c r="P265" s="1" t="s">
        <v>88</v>
      </c>
      <c r="BB265" s="1" t="s">
        <v>101</v>
      </c>
    </row>
    <row r="266" spans="1:54" ht="32.1" customHeight="1" x14ac:dyDescent="0.3">
      <c r="A266" s="5" t="s">
        <v>289</v>
      </c>
      <c r="B266" s="5" t="s">
        <v>226</v>
      </c>
      <c r="C266" s="5" t="s">
        <v>227</v>
      </c>
      <c r="D266" s="5" t="s">
        <v>228</v>
      </c>
      <c r="E266" s="5" t="s">
        <v>27</v>
      </c>
      <c r="F266" s="6">
        <v>32.799999999999997</v>
      </c>
      <c r="G266" s="8"/>
      <c r="H266" s="8"/>
      <c r="I266" s="8"/>
      <c r="J266" s="8"/>
      <c r="K266" s="8"/>
      <c r="L266" s="8"/>
      <c r="M266" s="8"/>
      <c r="N266" s="13"/>
      <c r="O266" s="5"/>
      <c r="P266" s="1" t="s">
        <v>399</v>
      </c>
      <c r="BB266" s="1" t="s">
        <v>101</v>
      </c>
    </row>
    <row r="267" spans="1:54" ht="32.1" customHeight="1" x14ac:dyDescent="0.3">
      <c r="A267" s="5" t="s">
        <v>289</v>
      </c>
      <c r="B267" s="5" t="s">
        <v>229</v>
      </c>
      <c r="C267" s="5" t="s">
        <v>230</v>
      </c>
      <c r="D267" s="5" t="s">
        <v>231</v>
      </c>
      <c r="E267" s="5" t="s">
        <v>80</v>
      </c>
      <c r="F267" s="6">
        <v>31.69</v>
      </c>
      <c r="G267" s="8"/>
      <c r="H267" s="8"/>
      <c r="I267" s="8"/>
      <c r="J267" s="8"/>
      <c r="K267" s="8"/>
      <c r="L267" s="8"/>
      <c r="M267" s="8"/>
      <c r="N267" s="13"/>
      <c r="O267" s="5"/>
      <c r="P267" s="1" t="s">
        <v>88</v>
      </c>
      <c r="BB267" s="1" t="s">
        <v>101</v>
      </c>
    </row>
    <row r="268" spans="1:54" ht="32.1" customHeight="1" x14ac:dyDescent="0.3">
      <c r="A268" s="6"/>
      <c r="B268" s="6"/>
      <c r="C268" s="6"/>
      <c r="D268" s="6"/>
      <c r="E268" s="6"/>
      <c r="F268" s="6"/>
      <c r="G268" s="8"/>
      <c r="H268" s="8"/>
      <c r="I268" s="8"/>
      <c r="J268" s="8"/>
      <c r="K268" s="8"/>
      <c r="L268" s="8"/>
      <c r="M268" s="8"/>
      <c r="N268" s="13"/>
      <c r="O268" s="6"/>
    </row>
    <row r="269" spans="1:54" ht="32.1" customHeight="1" x14ac:dyDescent="0.3">
      <c r="A269" s="6"/>
      <c r="B269" s="6"/>
      <c r="C269" s="6"/>
      <c r="D269" s="6"/>
      <c r="E269" s="6"/>
      <c r="F269" s="6"/>
      <c r="G269" s="8"/>
      <c r="H269" s="8"/>
      <c r="I269" s="8"/>
      <c r="J269" s="8"/>
      <c r="K269" s="8"/>
      <c r="L269" s="8"/>
      <c r="M269" s="8"/>
      <c r="N269" s="13"/>
      <c r="O269" s="6"/>
    </row>
    <row r="270" spans="1:54" ht="32.1" customHeight="1" x14ac:dyDescent="0.3">
      <c r="A270" s="6"/>
      <c r="B270" s="6"/>
      <c r="C270" s="6"/>
      <c r="D270" s="6"/>
      <c r="E270" s="6"/>
      <c r="F270" s="6"/>
      <c r="G270" s="8"/>
      <c r="H270" s="8"/>
      <c r="I270" s="8"/>
      <c r="J270" s="8"/>
      <c r="K270" s="8"/>
      <c r="L270" s="8"/>
      <c r="M270" s="8"/>
      <c r="N270" s="13"/>
      <c r="O270" s="6"/>
    </row>
    <row r="271" spans="1:54" ht="32.1" customHeight="1" x14ac:dyDescent="0.3">
      <c r="A271" s="6"/>
      <c r="B271" s="6"/>
      <c r="C271" s="6"/>
      <c r="D271" s="6"/>
      <c r="E271" s="6"/>
      <c r="F271" s="6"/>
      <c r="G271" s="8"/>
      <c r="H271" s="8"/>
      <c r="I271" s="8"/>
      <c r="J271" s="8"/>
      <c r="K271" s="8"/>
      <c r="L271" s="8"/>
      <c r="M271" s="8"/>
      <c r="N271" s="13"/>
      <c r="O271" s="6"/>
    </row>
    <row r="272" spans="1:54" ht="32.1" customHeight="1" x14ac:dyDescent="0.3">
      <c r="A272" s="6"/>
      <c r="B272" s="6"/>
      <c r="C272" s="6"/>
      <c r="D272" s="6"/>
      <c r="E272" s="6"/>
      <c r="F272" s="6"/>
      <c r="G272" s="8"/>
      <c r="H272" s="8"/>
      <c r="I272" s="8"/>
      <c r="J272" s="8"/>
      <c r="K272" s="8"/>
      <c r="L272" s="8"/>
      <c r="M272" s="8"/>
      <c r="N272" s="13"/>
      <c r="O272" s="6"/>
    </row>
    <row r="273" spans="1:54" ht="32.1" customHeight="1" x14ac:dyDescent="0.3">
      <c r="A273" s="6"/>
      <c r="B273" s="6"/>
      <c r="C273" s="6"/>
      <c r="D273" s="6"/>
      <c r="E273" s="6"/>
      <c r="F273" s="6"/>
      <c r="G273" s="8"/>
      <c r="H273" s="8"/>
      <c r="I273" s="8"/>
      <c r="J273" s="8"/>
      <c r="K273" s="8"/>
      <c r="L273" s="8"/>
      <c r="M273" s="8"/>
      <c r="N273" s="13"/>
      <c r="O273" s="6"/>
    </row>
    <row r="274" spans="1:54" ht="32.1" customHeight="1" x14ac:dyDescent="0.3">
      <c r="A274" s="6"/>
      <c r="B274" s="6"/>
      <c r="C274" s="6"/>
      <c r="D274" s="6"/>
      <c r="E274" s="6"/>
      <c r="F274" s="6"/>
      <c r="G274" s="8"/>
      <c r="H274" s="8"/>
      <c r="I274" s="8"/>
      <c r="J274" s="8"/>
      <c r="K274" s="8"/>
      <c r="L274" s="8"/>
      <c r="M274" s="8"/>
      <c r="N274" s="13"/>
      <c r="O274" s="6"/>
    </row>
    <row r="275" spans="1:54" ht="32.1" customHeight="1" x14ac:dyDescent="0.3">
      <c r="A275" s="6"/>
      <c r="B275" s="6"/>
      <c r="C275" s="6"/>
      <c r="D275" s="6"/>
      <c r="E275" s="6"/>
      <c r="F275" s="6"/>
      <c r="G275" s="8"/>
      <c r="H275" s="8"/>
      <c r="I275" s="8"/>
      <c r="J275" s="8"/>
      <c r="K275" s="8"/>
      <c r="L275" s="8"/>
      <c r="M275" s="8"/>
      <c r="N275" s="13"/>
      <c r="O275" s="6"/>
    </row>
    <row r="276" spans="1:54" ht="32.1" customHeight="1" x14ac:dyDescent="0.3">
      <c r="A276" s="6"/>
      <c r="B276" s="6"/>
      <c r="C276" s="6"/>
      <c r="D276" s="6"/>
      <c r="E276" s="6"/>
      <c r="F276" s="6"/>
      <c r="G276" s="8"/>
      <c r="H276" s="8"/>
      <c r="I276" s="8"/>
      <c r="J276" s="8"/>
      <c r="K276" s="8"/>
      <c r="L276" s="8"/>
      <c r="M276" s="8"/>
      <c r="N276" s="13"/>
      <c r="O276" s="6"/>
    </row>
    <row r="277" spans="1:54" ht="32.1" customHeight="1" x14ac:dyDescent="0.3">
      <c r="A277" s="6"/>
      <c r="B277" s="6"/>
      <c r="C277" s="6"/>
      <c r="D277" s="6"/>
      <c r="E277" s="6"/>
      <c r="F277" s="6"/>
      <c r="G277" s="8"/>
      <c r="H277" s="8"/>
      <c r="I277" s="8"/>
      <c r="J277" s="8"/>
      <c r="K277" s="8"/>
      <c r="L277" s="8"/>
      <c r="M277" s="8"/>
      <c r="N277" s="13"/>
      <c r="O277" s="6"/>
    </row>
    <row r="278" spans="1:54" ht="32.1" customHeight="1" x14ac:dyDescent="0.3">
      <c r="A278" s="6"/>
      <c r="B278" s="6"/>
      <c r="C278" s="6"/>
      <c r="D278" s="6"/>
      <c r="E278" s="6"/>
      <c r="F278" s="6"/>
      <c r="G278" s="8"/>
      <c r="H278" s="8"/>
      <c r="I278" s="8"/>
      <c r="J278" s="8"/>
      <c r="K278" s="8"/>
      <c r="L278" s="8"/>
      <c r="M278" s="8"/>
      <c r="N278" s="13"/>
      <c r="O278" s="6"/>
    </row>
    <row r="279" spans="1:54" ht="32.1" customHeight="1" x14ac:dyDescent="0.3">
      <c r="A279" s="6"/>
      <c r="B279" s="6"/>
      <c r="C279" s="6"/>
      <c r="D279" s="6"/>
      <c r="E279" s="6"/>
      <c r="F279" s="6"/>
      <c r="G279" s="8"/>
      <c r="H279" s="8"/>
      <c r="I279" s="8"/>
      <c r="J279" s="8"/>
      <c r="K279" s="8"/>
      <c r="L279" s="8"/>
      <c r="M279" s="8"/>
      <c r="N279" s="13"/>
      <c r="O279" s="6"/>
    </row>
    <row r="280" spans="1:54" ht="32.1" customHeight="1" x14ac:dyDescent="0.3">
      <c r="A280" s="6"/>
      <c r="B280" s="6"/>
      <c r="C280" s="6"/>
      <c r="D280" s="6"/>
      <c r="E280" s="6"/>
      <c r="F280" s="6"/>
      <c r="G280" s="8"/>
      <c r="H280" s="8"/>
      <c r="I280" s="8"/>
      <c r="J280" s="8"/>
      <c r="K280" s="8"/>
      <c r="L280" s="8"/>
      <c r="M280" s="8"/>
      <c r="N280" s="13"/>
      <c r="O280" s="6"/>
    </row>
    <row r="281" spans="1:54" ht="32.1" customHeight="1" x14ac:dyDescent="0.3">
      <c r="A281" s="6"/>
      <c r="B281" s="6"/>
      <c r="C281" s="6"/>
      <c r="D281" s="6"/>
      <c r="E281" s="6"/>
      <c r="F281" s="6"/>
      <c r="G281" s="8"/>
      <c r="H281" s="8"/>
      <c r="I281" s="8"/>
      <c r="J281" s="8"/>
      <c r="K281" s="8"/>
      <c r="L281" s="8"/>
      <c r="M281" s="8"/>
      <c r="N281" s="13"/>
      <c r="O281" s="6"/>
    </row>
    <row r="282" spans="1:54" ht="32.1" customHeight="1" x14ac:dyDescent="0.3">
      <c r="A282" s="6"/>
      <c r="B282" s="6"/>
      <c r="C282" s="6"/>
      <c r="D282" s="6"/>
      <c r="E282" s="6"/>
      <c r="F282" s="6"/>
      <c r="G282" s="8"/>
      <c r="H282" s="8"/>
      <c r="I282" s="8"/>
      <c r="J282" s="8"/>
      <c r="K282" s="8"/>
      <c r="L282" s="8"/>
      <c r="M282" s="8"/>
      <c r="N282" s="13"/>
      <c r="O282" s="6"/>
    </row>
    <row r="283" spans="1:54" ht="32.1" customHeight="1" x14ac:dyDescent="0.3">
      <c r="A283" s="6"/>
      <c r="B283" s="6"/>
      <c r="C283" s="6"/>
      <c r="D283" s="6"/>
      <c r="E283" s="6"/>
      <c r="F283" s="6"/>
      <c r="G283" s="8"/>
      <c r="H283" s="8"/>
      <c r="I283" s="8"/>
      <c r="J283" s="8"/>
      <c r="K283" s="8"/>
      <c r="L283" s="8"/>
      <c r="M283" s="8"/>
      <c r="N283" s="13"/>
      <c r="O283" s="6"/>
    </row>
    <row r="284" spans="1:54" ht="32.1" customHeight="1" x14ac:dyDescent="0.3">
      <c r="A284" s="6"/>
      <c r="B284" s="5" t="s">
        <v>290</v>
      </c>
      <c r="C284" s="14" t="s">
        <v>258</v>
      </c>
      <c r="D284" s="6"/>
      <c r="E284" s="6"/>
      <c r="F284" s="6"/>
      <c r="G284" s="6"/>
      <c r="H284" s="8"/>
      <c r="I284" s="6"/>
      <c r="J284" s="8"/>
      <c r="K284" s="6"/>
      <c r="L284" s="8"/>
      <c r="M284" s="6"/>
      <c r="N284" s="13"/>
      <c r="O284" s="6"/>
    </row>
    <row r="285" spans="1:54" ht="32.1" customHeight="1" x14ac:dyDescent="0.3">
      <c r="A285" s="6"/>
      <c r="B285" s="6"/>
      <c r="C285" s="270" t="s">
        <v>291</v>
      </c>
      <c r="D285" s="271"/>
      <c r="E285" s="271"/>
      <c r="F285" s="271"/>
      <c r="G285" s="271"/>
      <c r="H285" s="271"/>
      <c r="I285" s="271"/>
      <c r="J285" s="271"/>
      <c r="K285" s="271"/>
      <c r="L285" s="271"/>
      <c r="M285" s="271"/>
      <c r="N285" s="271"/>
      <c r="O285" s="271"/>
    </row>
    <row r="286" spans="1:54" ht="32.1" customHeight="1" x14ac:dyDescent="0.3">
      <c r="A286" s="5" t="s">
        <v>292</v>
      </c>
      <c r="B286" s="5" t="s">
        <v>28</v>
      </c>
      <c r="C286" s="5" t="s">
        <v>29</v>
      </c>
      <c r="D286" s="5" t="s">
        <v>30</v>
      </c>
      <c r="E286" s="5" t="s">
        <v>27</v>
      </c>
      <c r="F286" s="6">
        <v>63.97</v>
      </c>
      <c r="G286" s="8"/>
      <c r="H286" s="8"/>
      <c r="I286" s="8"/>
      <c r="J286" s="8"/>
      <c r="K286" s="8"/>
      <c r="L286" s="8"/>
      <c r="M286" s="8"/>
      <c r="N286" s="13"/>
      <c r="O286" s="5"/>
      <c r="P286" s="1" t="s">
        <v>399</v>
      </c>
      <c r="BB286" s="1" t="s">
        <v>80</v>
      </c>
    </row>
    <row r="287" spans="1:54" ht="32.1" customHeight="1" x14ac:dyDescent="0.3">
      <c r="A287" s="5" t="s">
        <v>292</v>
      </c>
      <c r="B287" s="5" t="s">
        <v>32</v>
      </c>
      <c r="C287" s="5" t="s">
        <v>33</v>
      </c>
      <c r="D287" s="5" t="s">
        <v>401</v>
      </c>
      <c r="E287" s="5" t="s">
        <v>27</v>
      </c>
      <c r="F287" s="6">
        <v>172.76</v>
      </c>
      <c r="G287" s="8"/>
      <c r="H287" s="8"/>
      <c r="I287" s="8"/>
      <c r="J287" s="8"/>
      <c r="K287" s="8"/>
      <c r="L287" s="8"/>
      <c r="M287" s="8"/>
      <c r="N287" s="13"/>
      <c r="O287" s="5"/>
      <c r="P287" s="1" t="s">
        <v>399</v>
      </c>
      <c r="BB287" s="1" t="s">
        <v>80</v>
      </c>
    </row>
    <row r="288" spans="1:54" ht="32.1" customHeight="1" x14ac:dyDescent="0.3">
      <c r="A288" s="5" t="s">
        <v>292</v>
      </c>
      <c r="B288" s="5" t="s">
        <v>34</v>
      </c>
      <c r="C288" s="5" t="s">
        <v>33</v>
      </c>
      <c r="D288" s="5" t="s">
        <v>402</v>
      </c>
      <c r="E288" s="5" t="s">
        <v>27</v>
      </c>
      <c r="F288" s="225">
        <v>3844.3</v>
      </c>
      <c r="G288" s="8"/>
      <c r="H288" s="8"/>
      <c r="I288" s="8"/>
      <c r="J288" s="8"/>
      <c r="K288" s="8"/>
      <c r="L288" s="8"/>
      <c r="M288" s="8"/>
      <c r="N288" s="13"/>
      <c r="O288" s="5"/>
      <c r="P288" s="1" t="s">
        <v>88</v>
      </c>
      <c r="BB288" s="1" t="s">
        <v>80</v>
      </c>
    </row>
    <row r="289" spans="1:54" ht="32.1" hidden="1" customHeight="1" x14ac:dyDescent="0.3">
      <c r="A289" s="5" t="s">
        <v>292</v>
      </c>
      <c r="B289" s="5" t="s">
        <v>232</v>
      </c>
      <c r="C289" s="5"/>
      <c r="D289" s="5"/>
      <c r="E289" s="5"/>
      <c r="F289" s="225"/>
      <c r="G289" s="8"/>
      <c r="H289" s="8"/>
      <c r="I289" s="8"/>
      <c r="J289" s="8"/>
      <c r="K289" s="8"/>
      <c r="L289" s="8"/>
      <c r="M289" s="8"/>
      <c r="N289" s="13"/>
      <c r="O289" s="5"/>
      <c r="BB289" s="1" t="s">
        <v>101</v>
      </c>
    </row>
    <row r="290" spans="1:54" ht="32.1" customHeight="1" x14ac:dyDescent="0.3">
      <c r="A290" s="5" t="s">
        <v>292</v>
      </c>
      <c r="B290" s="5" t="s">
        <v>233</v>
      </c>
      <c r="C290" s="5" t="s">
        <v>234</v>
      </c>
      <c r="D290" s="5" t="s">
        <v>235</v>
      </c>
      <c r="E290" s="5" t="s">
        <v>27</v>
      </c>
      <c r="F290" s="225">
        <v>1289.0899999999999</v>
      </c>
      <c r="G290" s="8"/>
      <c r="H290" s="8"/>
      <c r="I290" s="8"/>
      <c r="J290" s="8"/>
      <c r="K290" s="8"/>
      <c r="L290" s="8"/>
      <c r="M290" s="8"/>
      <c r="N290" s="13"/>
      <c r="O290" s="5"/>
      <c r="P290" s="1" t="s">
        <v>88</v>
      </c>
      <c r="BB290" s="1" t="s">
        <v>101</v>
      </c>
    </row>
    <row r="291" spans="1:54" ht="32.1" customHeight="1" x14ac:dyDescent="0.3">
      <c r="A291" s="5" t="s">
        <v>292</v>
      </c>
      <c r="B291" s="5" t="s">
        <v>236</v>
      </c>
      <c r="C291" s="5" t="s">
        <v>237</v>
      </c>
      <c r="D291" s="5" t="s">
        <v>238</v>
      </c>
      <c r="E291" s="5" t="s">
        <v>27</v>
      </c>
      <c r="F291" s="225">
        <v>164.53</v>
      </c>
      <c r="G291" s="8"/>
      <c r="H291" s="8"/>
      <c r="I291" s="8"/>
      <c r="J291" s="8"/>
      <c r="K291" s="8"/>
      <c r="L291" s="8"/>
      <c r="M291" s="8"/>
      <c r="N291" s="13"/>
      <c r="O291" s="5"/>
      <c r="P291" s="1" t="s">
        <v>399</v>
      </c>
      <c r="BB291" s="1" t="s">
        <v>101</v>
      </c>
    </row>
    <row r="292" spans="1:54" ht="32.1" customHeight="1" x14ac:dyDescent="0.3">
      <c r="A292" s="5" t="s">
        <v>292</v>
      </c>
      <c r="B292" s="5" t="s">
        <v>239</v>
      </c>
      <c r="C292" s="5" t="s">
        <v>240</v>
      </c>
      <c r="D292" s="5" t="s">
        <v>241</v>
      </c>
      <c r="E292" s="5" t="s">
        <v>27</v>
      </c>
      <c r="F292" s="225">
        <v>1830.62</v>
      </c>
      <c r="G292" s="8"/>
      <c r="H292" s="8"/>
      <c r="I292" s="8"/>
      <c r="J292" s="8"/>
      <c r="K292" s="8"/>
      <c r="L292" s="8"/>
      <c r="M292" s="8"/>
      <c r="N292" s="13"/>
      <c r="O292" s="5"/>
      <c r="P292" s="1" t="s">
        <v>88</v>
      </c>
      <c r="BB292" s="1" t="s">
        <v>101</v>
      </c>
    </row>
    <row r="293" spans="1:54" ht="32.1" customHeight="1" x14ac:dyDescent="0.3">
      <c r="A293" s="5" t="s">
        <v>292</v>
      </c>
      <c r="B293" s="5" t="s">
        <v>242</v>
      </c>
      <c r="C293" s="5" t="s">
        <v>243</v>
      </c>
      <c r="D293" s="5" t="s">
        <v>84</v>
      </c>
      <c r="E293" s="5" t="s">
        <v>27</v>
      </c>
      <c r="F293" s="225">
        <v>1289.0899999999999</v>
      </c>
      <c r="G293" s="8"/>
      <c r="H293" s="8"/>
      <c r="I293" s="8"/>
      <c r="J293" s="8"/>
      <c r="K293" s="8"/>
      <c r="L293" s="8"/>
      <c r="M293" s="8"/>
      <c r="N293" s="13"/>
      <c r="O293" s="5"/>
      <c r="P293" s="1" t="s">
        <v>88</v>
      </c>
      <c r="BB293" s="1" t="s">
        <v>101</v>
      </c>
    </row>
    <row r="294" spans="1:54" ht="32.1" customHeight="1" x14ac:dyDescent="0.3">
      <c r="A294" s="5" t="s">
        <v>292</v>
      </c>
      <c r="B294" s="5" t="s">
        <v>244</v>
      </c>
      <c r="C294" s="5" t="s">
        <v>245</v>
      </c>
      <c r="D294" s="5" t="s">
        <v>246</v>
      </c>
      <c r="E294" s="5" t="s">
        <v>27</v>
      </c>
      <c r="F294" s="6">
        <v>72.3</v>
      </c>
      <c r="G294" s="8"/>
      <c r="H294" s="8"/>
      <c r="I294" s="8"/>
      <c r="J294" s="8"/>
      <c r="K294" s="8"/>
      <c r="L294" s="8"/>
      <c r="M294" s="8"/>
      <c r="N294" s="13"/>
      <c r="O294" s="5"/>
      <c r="P294" s="1" t="s">
        <v>399</v>
      </c>
      <c r="BB294" s="1" t="s">
        <v>101</v>
      </c>
    </row>
    <row r="295" spans="1:54" ht="32.1" customHeight="1" x14ac:dyDescent="0.3">
      <c r="A295" s="5" t="s">
        <v>292</v>
      </c>
      <c r="B295" s="5" t="s">
        <v>247</v>
      </c>
      <c r="C295" s="5" t="s">
        <v>245</v>
      </c>
      <c r="D295" s="5" t="s">
        <v>248</v>
      </c>
      <c r="E295" s="5" t="s">
        <v>27</v>
      </c>
      <c r="F295" s="6">
        <v>42.11</v>
      </c>
      <c r="G295" s="8"/>
      <c r="H295" s="8"/>
      <c r="I295" s="8"/>
      <c r="J295" s="8"/>
      <c r="K295" s="8"/>
      <c r="L295" s="8"/>
      <c r="M295" s="8"/>
      <c r="N295" s="13"/>
      <c r="O295" s="5"/>
      <c r="P295" s="1" t="s">
        <v>88</v>
      </c>
      <c r="BB295" s="1" t="s">
        <v>101</v>
      </c>
    </row>
    <row r="296" spans="1:54" ht="32.1" customHeight="1" x14ac:dyDescent="0.3">
      <c r="A296" s="5" t="s">
        <v>292</v>
      </c>
      <c r="B296" s="5" t="s">
        <v>249</v>
      </c>
      <c r="C296" s="5" t="s">
        <v>245</v>
      </c>
      <c r="D296" s="5" t="s">
        <v>250</v>
      </c>
      <c r="E296" s="5" t="s">
        <v>27</v>
      </c>
      <c r="F296" s="6">
        <v>941.16</v>
      </c>
      <c r="G296" s="8"/>
      <c r="H296" s="8"/>
      <c r="I296" s="8"/>
      <c r="J296" s="8"/>
      <c r="K296" s="8"/>
      <c r="L296" s="8"/>
      <c r="M296" s="8"/>
      <c r="N296" s="13"/>
      <c r="O296" s="5"/>
      <c r="P296" s="1" t="s">
        <v>88</v>
      </c>
      <c r="BB296" s="1" t="s">
        <v>101</v>
      </c>
    </row>
    <row r="297" spans="1:54" ht="32.1" customHeight="1" x14ac:dyDescent="0.3">
      <c r="A297" s="6"/>
      <c r="B297" s="6"/>
      <c r="C297" s="6"/>
      <c r="D297" s="6"/>
      <c r="E297" s="6"/>
      <c r="F297" s="6"/>
      <c r="G297" s="8"/>
      <c r="H297" s="8"/>
      <c r="I297" s="8"/>
      <c r="J297" s="8"/>
      <c r="K297" s="8"/>
      <c r="L297" s="8"/>
      <c r="M297" s="8"/>
      <c r="N297" s="13"/>
      <c r="O297" s="6"/>
    </row>
    <row r="298" spans="1:54" ht="32.1" customHeight="1" x14ac:dyDescent="0.3">
      <c r="A298" s="6"/>
      <c r="B298" s="6"/>
      <c r="C298" s="6"/>
      <c r="D298" s="6"/>
      <c r="E298" s="6"/>
      <c r="F298" s="6"/>
      <c r="G298" s="8"/>
      <c r="H298" s="8"/>
      <c r="I298" s="8"/>
      <c r="J298" s="8"/>
      <c r="K298" s="8"/>
      <c r="L298" s="8"/>
      <c r="M298" s="8"/>
      <c r="N298" s="13"/>
      <c r="O298" s="6"/>
    </row>
    <row r="299" spans="1:54" ht="32.1" customHeight="1" x14ac:dyDescent="0.3">
      <c r="A299" s="6"/>
      <c r="B299" s="6"/>
      <c r="C299" s="6"/>
      <c r="D299" s="6"/>
      <c r="E299" s="6"/>
      <c r="F299" s="6"/>
      <c r="G299" s="8"/>
      <c r="H299" s="8"/>
      <c r="I299" s="8"/>
      <c r="J299" s="8"/>
      <c r="K299" s="8"/>
      <c r="L299" s="8"/>
      <c r="M299" s="8"/>
      <c r="N299" s="13"/>
      <c r="O299" s="6"/>
    </row>
    <row r="300" spans="1:54" ht="32.1" customHeight="1" x14ac:dyDescent="0.3">
      <c r="A300" s="6"/>
      <c r="B300" s="6"/>
      <c r="C300" s="6"/>
      <c r="D300" s="6"/>
      <c r="E300" s="6"/>
      <c r="F300" s="6"/>
      <c r="G300" s="8"/>
      <c r="H300" s="8"/>
      <c r="I300" s="8"/>
      <c r="J300" s="8"/>
      <c r="K300" s="8"/>
      <c r="L300" s="8"/>
      <c r="M300" s="8"/>
      <c r="N300" s="13"/>
      <c r="O300" s="6"/>
    </row>
    <row r="301" spans="1:54" ht="32.1" customHeight="1" x14ac:dyDescent="0.3">
      <c r="A301" s="6"/>
      <c r="B301" s="6"/>
      <c r="C301" s="6"/>
      <c r="D301" s="6"/>
      <c r="E301" s="6"/>
      <c r="F301" s="6"/>
      <c r="G301" s="8"/>
      <c r="H301" s="8"/>
      <c r="I301" s="8"/>
      <c r="J301" s="8"/>
      <c r="K301" s="8"/>
      <c r="L301" s="8"/>
      <c r="M301" s="8"/>
      <c r="N301" s="13"/>
      <c r="O301" s="6"/>
    </row>
    <row r="302" spans="1:54" ht="32.1" customHeight="1" x14ac:dyDescent="0.3">
      <c r="A302" s="6"/>
      <c r="B302" s="6"/>
      <c r="C302" s="6"/>
      <c r="D302" s="6"/>
      <c r="E302" s="6"/>
      <c r="F302" s="6"/>
      <c r="G302" s="8"/>
      <c r="H302" s="8"/>
      <c r="I302" s="8"/>
      <c r="J302" s="8"/>
      <c r="K302" s="8"/>
      <c r="L302" s="8"/>
      <c r="M302" s="8"/>
      <c r="N302" s="13"/>
      <c r="O302" s="6"/>
    </row>
    <row r="303" spans="1:54" ht="32.1" customHeight="1" x14ac:dyDescent="0.3">
      <c r="A303" s="6"/>
      <c r="B303" s="6"/>
      <c r="C303" s="6"/>
      <c r="D303" s="6"/>
      <c r="E303" s="6"/>
      <c r="F303" s="6"/>
      <c r="G303" s="8"/>
      <c r="H303" s="8"/>
      <c r="I303" s="8"/>
      <c r="J303" s="8"/>
      <c r="K303" s="8"/>
      <c r="L303" s="8"/>
      <c r="M303" s="8"/>
      <c r="N303" s="13"/>
      <c r="O303" s="6"/>
    </row>
    <row r="304" spans="1:54" ht="32.1" customHeight="1" x14ac:dyDescent="0.3">
      <c r="A304" s="6"/>
      <c r="B304" s="6"/>
      <c r="C304" s="6"/>
      <c r="D304" s="6"/>
      <c r="E304" s="6"/>
      <c r="F304" s="6"/>
      <c r="G304" s="8"/>
      <c r="H304" s="8"/>
      <c r="I304" s="8"/>
      <c r="J304" s="8"/>
      <c r="K304" s="8"/>
      <c r="L304" s="8"/>
      <c r="M304" s="8"/>
      <c r="N304" s="13"/>
      <c r="O304" s="6"/>
    </row>
    <row r="305" spans="1:54" ht="32.1" customHeight="1" x14ac:dyDescent="0.3">
      <c r="A305" s="6"/>
      <c r="B305" s="6"/>
      <c r="C305" s="6"/>
      <c r="D305" s="6"/>
      <c r="E305" s="6"/>
      <c r="F305" s="6"/>
      <c r="G305" s="8"/>
      <c r="H305" s="8"/>
      <c r="I305" s="8"/>
      <c r="J305" s="8"/>
      <c r="K305" s="8"/>
      <c r="L305" s="8"/>
      <c r="M305" s="8"/>
      <c r="N305" s="13"/>
      <c r="O305" s="6"/>
    </row>
    <row r="306" spans="1:54" ht="32.1" customHeight="1" x14ac:dyDescent="0.3">
      <c r="A306" s="6"/>
      <c r="B306" s="6"/>
      <c r="C306" s="6"/>
      <c r="D306" s="6"/>
      <c r="E306" s="6"/>
      <c r="F306" s="6"/>
      <c r="G306" s="8"/>
      <c r="H306" s="8"/>
      <c r="I306" s="8"/>
      <c r="J306" s="8"/>
      <c r="K306" s="8"/>
      <c r="L306" s="8"/>
      <c r="M306" s="8"/>
      <c r="N306" s="13"/>
      <c r="O306" s="6"/>
    </row>
    <row r="307" spans="1:54" ht="32.1" customHeight="1" x14ac:dyDescent="0.3">
      <c r="A307" s="6"/>
      <c r="B307" s="6"/>
      <c r="C307" s="6"/>
      <c r="D307" s="6"/>
      <c r="E307" s="6"/>
      <c r="F307" s="6"/>
      <c r="G307" s="8"/>
      <c r="H307" s="8"/>
      <c r="I307" s="8"/>
      <c r="J307" s="8"/>
      <c r="K307" s="8"/>
      <c r="L307" s="8"/>
      <c r="M307" s="8"/>
      <c r="N307" s="13"/>
      <c r="O307" s="6"/>
    </row>
    <row r="308" spans="1:54" ht="32.1" customHeight="1" x14ac:dyDescent="0.3">
      <c r="A308" s="6"/>
      <c r="B308" s="6"/>
      <c r="C308" s="6"/>
      <c r="D308" s="6"/>
      <c r="E308" s="6"/>
      <c r="F308" s="6"/>
      <c r="G308" s="8"/>
      <c r="H308" s="8"/>
      <c r="I308" s="8"/>
      <c r="J308" s="8"/>
      <c r="K308" s="8"/>
      <c r="L308" s="8"/>
      <c r="M308" s="8"/>
      <c r="N308" s="13"/>
      <c r="O308" s="6"/>
    </row>
    <row r="309" spans="1:54" ht="32.1" customHeight="1" x14ac:dyDescent="0.3">
      <c r="A309" s="6"/>
      <c r="B309" s="6"/>
      <c r="C309" s="6"/>
      <c r="D309" s="6"/>
      <c r="E309" s="6"/>
      <c r="F309" s="6"/>
      <c r="G309" s="8"/>
      <c r="H309" s="8"/>
      <c r="I309" s="8"/>
      <c r="J309" s="8"/>
      <c r="K309" s="8"/>
      <c r="L309" s="8"/>
      <c r="M309" s="8"/>
      <c r="N309" s="13"/>
      <c r="O309" s="6"/>
    </row>
    <row r="310" spans="1:54" ht="32.1" customHeight="1" x14ac:dyDescent="0.3">
      <c r="A310" s="6"/>
      <c r="B310" s="6"/>
      <c r="C310" s="6"/>
      <c r="D310" s="6"/>
      <c r="E310" s="6"/>
      <c r="F310" s="6"/>
      <c r="G310" s="8"/>
      <c r="H310" s="8"/>
      <c r="I310" s="8"/>
      <c r="J310" s="8"/>
      <c r="K310" s="8"/>
      <c r="L310" s="8"/>
      <c r="M310" s="8"/>
      <c r="N310" s="13"/>
      <c r="O310" s="6"/>
    </row>
    <row r="311" spans="1:54" ht="32.1" customHeight="1" x14ac:dyDescent="0.3">
      <c r="A311" s="6"/>
      <c r="B311" s="6"/>
      <c r="C311" s="6"/>
      <c r="D311" s="6"/>
      <c r="E311" s="6"/>
      <c r="F311" s="6"/>
      <c r="G311" s="8"/>
      <c r="H311" s="8"/>
      <c r="I311" s="8"/>
      <c r="J311" s="8"/>
      <c r="K311" s="8"/>
      <c r="L311" s="8"/>
      <c r="M311" s="8"/>
      <c r="N311" s="13"/>
      <c r="O311" s="6"/>
    </row>
    <row r="312" spans="1:54" ht="32.1" customHeight="1" x14ac:dyDescent="0.3">
      <c r="A312" s="6"/>
      <c r="B312" s="6"/>
      <c r="C312" s="6"/>
      <c r="D312" s="6"/>
      <c r="E312" s="6"/>
      <c r="F312" s="6"/>
      <c r="G312" s="8"/>
      <c r="H312" s="8"/>
      <c r="I312" s="8"/>
      <c r="J312" s="8"/>
      <c r="K312" s="8"/>
      <c r="L312" s="8"/>
      <c r="M312" s="8"/>
      <c r="N312" s="13"/>
      <c r="O312" s="6"/>
    </row>
    <row r="313" spans="1:54" ht="32.1" customHeight="1" x14ac:dyDescent="0.3">
      <c r="A313" s="6"/>
      <c r="B313" s="5" t="s">
        <v>293</v>
      </c>
      <c r="C313" s="14" t="s">
        <v>258</v>
      </c>
      <c r="D313" s="6"/>
      <c r="E313" s="6"/>
      <c r="F313" s="6"/>
      <c r="G313" s="6"/>
      <c r="H313" s="8"/>
      <c r="I313" s="6"/>
      <c r="J313" s="8"/>
      <c r="K313" s="6"/>
      <c r="L313" s="8"/>
      <c r="M313" s="6"/>
      <c r="N313" s="13"/>
      <c r="O313" s="6"/>
    </row>
    <row r="314" spans="1:54" ht="32.1" customHeight="1" x14ac:dyDescent="0.3">
      <c r="A314" s="6"/>
      <c r="B314" s="6"/>
      <c r="C314" s="270" t="s">
        <v>398</v>
      </c>
      <c r="D314" s="271"/>
      <c r="E314" s="271"/>
      <c r="F314" s="271"/>
      <c r="G314" s="271"/>
      <c r="H314" s="271"/>
      <c r="I314" s="271"/>
      <c r="J314" s="271"/>
      <c r="K314" s="271"/>
      <c r="L314" s="271"/>
      <c r="M314" s="271"/>
      <c r="N314" s="271"/>
      <c r="O314" s="271"/>
    </row>
    <row r="315" spans="1:54" ht="32.1" customHeight="1" x14ac:dyDescent="0.3">
      <c r="A315" s="5" t="s">
        <v>294</v>
      </c>
      <c r="B315" s="5" t="s">
        <v>8</v>
      </c>
      <c r="C315" s="5" t="s">
        <v>9</v>
      </c>
      <c r="D315" s="5" t="s">
        <v>10</v>
      </c>
      <c r="E315" s="5" t="s">
        <v>11</v>
      </c>
      <c r="F315" s="6">
        <v>0.873</v>
      </c>
      <c r="G315" s="8"/>
      <c r="H315" s="8"/>
      <c r="I315" s="8"/>
      <c r="J315" s="8"/>
      <c r="K315" s="8"/>
      <c r="L315" s="8"/>
      <c r="M315" s="8"/>
      <c r="N315" s="13"/>
      <c r="O315" s="5"/>
      <c r="P315" s="1" t="s">
        <v>88</v>
      </c>
      <c r="BB315" s="1" t="s">
        <v>80</v>
      </c>
    </row>
    <row r="316" spans="1:54" ht="32.1" customHeight="1" x14ac:dyDescent="0.3">
      <c r="A316" s="5" t="s">
        <v>294</v>
      </c>
      <c r="B316" s="5" t="s">
        <v>20</v>
      </c>
      <c r="C316" s="5" t="s">
        <v>21</v>
      </c>
      <c r="D316" s="5" t="s">
        <v>22</v>
      </c>
      <c r="E316" s="5" t="s">
        <v>23</v>
      </c>
      <c r="F316" s="6">
        <v>8</v>
      </c>
      <c r="G316" s="8"/>
      <c r="H316" s="8"/>
      <c r="I316" s="8"/>
      <c r="J316" s="8"/>
      <c r="K316" s="8"/>
      <c r="L316" s="8"/>
      <c r="M316" s="8"/>
      <c r="N316" s="13"/>
      <c r="O316" s="5"/>
      <c r="P316" s="1" t="s">
        <v>88</v>
      </c>
      <c r="BB316" s="1" t="s">
        <v>80</v>
      </c>
    </row>
    <row r="317" spans="1:54" ht="32.1" customHeight="1" x14ac:dyDescent="0.3">
      <c r="A317" s="6"/>
      <c r="B317" s="6"/>
      <c r="C317" s="6"/>
      <c r="D317" s="6"/>
      <c r="E317" s="6"/>
      <c r="F317" s="6"/>
      <c r="G317" s="8"/>
      <c r="H317" s="8"/>
      <c r="I317" s="8"/>
      <c r="J317" s="8"/>
      <c r="K317" s="8"/>
      <c r="L317" s="8"/>
      <c r="M317" s="8"/>
      <c r="N317" s="13"/>
      <c r="O317" s="6"/>
    </row>
    <row r="318" spans="1:54" ht="32.1" customHeight="1" x14ac:dyDescent="0.3">
      <c r="A318" s="6"/>
      <c r="B318" s="6"/>
      <c r="C318" s="6"/>
      <c r="D318" s="6"/>
      <c r="E318" s="6"/>
      <c r="F318" s="6"/>
      <c r="G318" s="8"/>
      <c r="H318" s="8"/>
      <c r="I318" s="8"/>
      <c r="J318" s="8"/>
      <c r="K318" s="8"/>
      <c r="L318" s="8"/>
      <c r="M318" s="8"/>
      <c r="N318" s="13"/>
      <c r="O318" s="6"/>
    </row>
    <row r="319" spans="1:54" ht="32.1" customHeight="1" x14ac:dyDescent="0.3">
      <c r="A319" s="6"/>
      <c r="B319" s="6"/>
      <c r="C319" s="6"/>
      <c r="D319" s="6"/>
      <c r="E319" s="6"/>
      <c r="F319" s="6"/>
      <c r="G319" s="8"/>
      <c r="H319" s="8"/>
      <c r="I319" s="8"/>
      <c r="J319" s="8"/>
      <c r="K319" s="8"/>
      <c r="L319" s="8"/>
      <c r="M319" s="8"/>
      <c r="N319" s="13"/>
      <c r="O319" s="6"/>
    </row>
    <row r="320" spans="1:54" ht="32.1" customHeight="1" x14ac:dyDescent="0.3">
      <c r="A320" s="6"/>
      <c r="B320" s="6"/>
      <c r="C320" s="6"/>
      <c r="D320" s="6"/>
      <c r="E320" s="6"/>
      <c r="F320" s="6"/>
      <c r="G320" s="8"/>
      <c r="H320" s="8"/>
      <c r="I320" s="8"/>
      <c r="J320" s="8"/>
      <c r="K320" s="8"/>
      <c r="L320" s="8"/>
      <c r="M320" s="8"/>
      <c r="N320" s="13"/>
      <c r="O320" s="6"/>
    </row>
    <row r="321" spans="1:15" ht="32.1" customHeight="1" x14ac:dyDescent="0.3">
      <c r="A321" s="6"/>
      <c r="B321" s="6"/>
      <c r="C321" s="6"/>
      <c r="D321" s="6"/>
      <c r="E321" s="6"/>
      <c r="F321" s="6"/>
      <c r="G321" s="8"/>
      <c r="H321" s="8"/>
      <c r="I321" s="8"/>
      <c r="J321" s="8"/>
      <c r="K321" s="8"/>
      <c r="L321" s="8"/>
      <c r="M321" s="8"/>
      <c r="N321" s="13"/>
      <c r="O321" s="6"/>
    </row>
    <row r="322" spans="1:15" ht="32.1" customHeight="1" x14ac:dyDescent="0.3">
      <c r="A322" s="6"/>
      <c r="B322" s="6"/>
      <c r="C322" s="6"/>
      <c r="D322" s="6"/>
      <c r="E322" s="6"/>
      <c r="F322" s="6"/>
      <c r="G322" s="8"/>
      <c r="H322" s="8"/>
      <c r="I322" s="8"/>
      <c r="J322" s="8"/>
      <c r="K322" s="8"/>
      <c r="L322" s="8"/>
      <c r="M322" s="8"/>
      <c r="N322" s="13"/>
      <c r="O322" s="6"/>
    </row>
    <row r="323" spans="1:15" ht="32.1" customHeight="1" x14ac:dyDescent="0.3">
      <c r="A323" s="6"/>
      <c r="B323" s="6"/>
      <c r="C323" s="6"/>
      <c r="D323" s="6"/>
      <c r="E323" s="6"/>
      <c r="F323" s="6"/>
      <c r="G323" s="8"/>
      <c r="H323" s="8"/>
      <c r="I323" s="8"/>
      <c r="J323" s="8"/>
      <c r="K323" s="8"/>
      <c r="L323" s="8"/>
      <c r="M323" s="8"/>
      <c r="N323" s="13"/>
      <c r="O323" s="6"/>
    </row>
    <row r="324" spans="1:15" ht="32.1" customHeight="1" x14ac:dyDescent="0.3">
      <c r="A324" s="6"/>
      <c r="B324" s="6"/>
      <c r="C324" s="6"/>
      <c r="D324" s="6"/>
      <c r="E324" s="6"/>
      <c r="F324" s="6"/>
      <c r="G324" s="8"/>
      <c r="H324" s="8"/>
      <c r="I324" s="8"/>
      <c r="J324" s="8"/>
      <c r="K324" s="8"/>
      <c r="L324" s="8"/>
      <c r="M324" s="8"/>
      <c r="N324" s="13"/>
      <c r="O324" s="6"/>
    </row>
    <row r="325" spans="1:15" ht="32.1" customHeight="1" x14ac:dyDescent="0.3">
      <c r="A325" s="6"/>
      <c r="B325" s="6"/>
      <c r="C325" s="6"/>
      <c r="D325" s="6"/>
      <c r="E325" s="6"/>
      <c r="F325" s="6"/>
      <c r="G325" s="8"/>
      <c r="H325" s="8"/>
      <c r="I325" s="8"/>
      <c r="J325" s="8"/>
      <c r="K325" s="8"/>
      <c r="L325" s="8"/>
      <c r="M325" s="8"/>
      <c r="N325" s="13"/>
      <c r="O325" s="6"/>
    </row>
    <row r="326" spans="1:15" ht="32.1" customHeight="1" x14ac:dyDescent="0.3">
      <c r="A326" s="6"/>
      <c r="B326" s="6"/>
      <c r="C326" s="6"/>
      <c r="D326" s="6"/>
      <c r="E326" s="6"/>
      <c r="F326" s="6"/>
      <c r="G326" s="8"/>
      <c r="H326" s="8"/>
      <c r="I326" s="8"/>
      <c r="J326" s="8"/>
      <c r="K326" s="8"/>
      <c r="L326" s="8"/>
      <c r="M326" s="8"/>
      <c r="N326" s="13"/>
      <c r="O326" s="6"/>
    </row>
    <row r="327" spans="1:15" ht="32.1" customHeight="1" x14ac:dyDescent="0.3">
      <c r="A327" s="6"/>
      <c r="B327" s="6"/>
      <c r="C327" s="6"/>
      <c r="D327" s="6"/>
      <c r="E327" s="6"/>
      <c r="F327" s="6"/>
      <c r="G327" s="8"/>
      <c r="H327" s="8"/>
      <c r="I327" s="8"/>
      <c r="J327" s="8"/>
      <c r="K327" s="8"/>
      <c r="L327" s="8"/>
      <c r="M327" s="8"/>
      <c r="N327" s="13"/>
      <c r="O327" s="6"/>
    </row>
    <row r="328" spans="1:15" ht="32.1" customHeight="1" x14ac:dyDescent="0.3">
      <c r="A328" s="6"/>
      <c r="B328" s="6"/>
      <c r="C328" s="6"/>
      <c r="D328" s="6"/>
      <c r="E328" s="6"/>
      <c r="F328" s="6"/>
      <c r="G328" s="8"/>
      <c r="H328" s="8"/>
      <c r="I328" s="8"/>
      <c r="J328" s="8"/>
      <c r="K328" s="8"/>
      <c r="L328" s="8"/>
      <c r="M328" s="8"/>
      <c r="N328" s="13"/>
      <c r="O328" s="6"/>
    </row>
    <row r="329" spans="1:15" ht="32.1" customHeight="1" x14ac:dyDescent="0.3">
      <c r="A329" s="6"/>
      <c r="B329" s="6"/>
      <c r="C329" s="6"/>
      <c r="D329" s="6"/>
      <c r="E329" s="6"/>
      <c r="F329" s="6"/>
      <c r="G329" s="8"/>
      <c r="H329" s="8"/>
      <c r="I329" s="8"/>
      <c r="J329" s="8"/>
      <c r="K329" s="8"/>
      <c r="L329" s="8"/>
      <c r="M329" s="8"/>
      <c r="N329" s="13"/>
      <c r="O329" s="6"/>
    </row>
    <row r="330" spans="1:15" ht="32.1" customHeight="1" x14ac:dyDescent="0.3">
      <c r="A330" s="6"/>
      <c r="B330" s="6"/>
      <c r="C330" s="6"/>
      <c r="D330" s="6"/>
      <c r="E330" s="6"/>
      <c r="F330" s="6"/>
      <c r="G330" s="8"/>
      <c r="H330" s="8"/>
      <c r="I330" s="8"/>
      <c r="J330" s="8"/>
      <c r="K330" s="8"/>
      <c r="L330" s="8"/>
      <c r="M330" s="8"/>
      <c r="N330" s="13"/>
      <c r="O330" s="6"/>
    </row>
    <row r="331" spans="1:15" ht="32.1" customHeight="1" x14ac:dyDescent="0.3">
      <c r="A331" s="6"/>
      <c r="B331" s="6"/>
      <c r="C331" s="6"/>
      <c r="D331" s="6"/>
      <c r="E331" s="6"/>
      <c r="F331" s="6"/>
      <c r="G331" s="8"/>
      <c r="H331" s="8"/>
      <c r="I331" s="8"/>
      <c r="J331" s="8"/>
      <c r="K331" s="8"/>
      <c r="L331" s="8"/>
      <c r="M331" s="8"/>
      <c r="N331" s="13"/>
      <c r="O331" s="6"/>
    </row>
    <row r="332" spans="1:15" ht="32.1" customHeight="1" x14ac:dyDescent="0.3">
      <c r="A332" s="6"/>
      <c r="B332" s="6"/>
      <c r="C332" s="6"/>
      <c r="D332" s="6"/>
      <c r="E332" s="6"/>
      <c r="F332" s="6"/>
      <c r="G332" s="8"/>
      <c r="H332" s="8"/>
      <c r="I332" s="8"/>
      <c r="J332" s="8"/>
      <c r="K332" s="8"/>
      <c r="L332" s="8"/>
      <c r="M332" s="8"/>
      <c r="N332" s="13"/>
      <c r="O332" s="6"/>
    </row>
    <row r="333" spans="1:15" ht="32.1" customHeight="1" x14ac:dyDescent="0.3">
      <c r="A333" s="6"/>
      <c r="B333" s="6"/>
      <c r="C333" s="6"/>
      <c r="D333" s="6"/>
      <c r="E333" s="6"/>
      <c r="F333" s="6"/>
      <c r="G333" s="8"/>
      <c r="H333" s="8"/>
      <c r="I333" s="8"/>
      <c r="J333" s="8"/>
      <c r="K333" s="8"/>
      <c r="L333" s="8"/>
      <c r="M333" s="8"/>
      <c r="N333" s="13"/>
      <c r="O333" s="6"/>
    </row>
    <row r="334" spans="1:15" ht="32.1" customHeight="1" x14ac:dyDescent="0.3">
      <c r="A334" s="6"/>
      <c r="B334" s="6"/>
      <c r="C334" s="6"/>
      <c r="D334" s="6"/>
      <c r="E334" s="6"/>
      <c r="F334" s="6"/>
      <c r="G334" s="8"/>
      <c r="H334" s="8"/>
      <c r="I334" s="8"/>
      <c r="J334" s="8"/>
      <c r="K334" s="8"/>
      <c r="L334" s="8"/>
      <c r="M334" s="8"/>
      <c r="N334" s="13"/>
      <c r="O334" s="6"/>
    </row>
    <row r="335" spans="1:15" ht="32.1" customHeight="1" x14ac:dyDescent="0.3">
      <c r="A335" s="6"/>
      <c r="B335" s="6"/>
      <c r="C335" s="6"/>
      <c r="D335" s="6"/>
      <c r="E335" s="6"/>
      <c r="F335" s="6"/>
      <c r="G335" s="8"/>
      <c r="H335" s="8"/>
      <c r="I335" s="8"/>
      <c r="J335" s="8"/>
      <c r="K335" s="8"/>
      <c r="L335" s="8"/>
      <c r="M335" s="8"/>
      <c r="N335" s="13"/>
      <c r="O335" s="6"/>
    </row>
    <row r="336" spans="1:15" ht="32.1" customHeight="1" x14ac:dyDescent="0.3">
      <c r="A336" s="6"/>
      <c r="B336" s="5" t="s">
        <v>295</v>
      </c>
      <c r="C336" s="14" t="s">
        <v>258</v>
      </c>
      <c r="D336" s="6"/>
      <c r="E336" s="6"/>
      <c r="F336" s="6"/>
      <c r="G336" s="6"/>
      <c r="H336" s="8"/>
      <c r="I336" s="6"/>
      <c r="J336" s="8"/>
      <c r="K336" s="6"/>
      <c r="L336" s="8"/>
      <c r="M336" s="6"/>
      <c r="N336" s="13"/>
      <c r="O336" s="6"/>
    </row>
  </sheetData>
  <mergeCells count="27">
    <mergeCell ref="C51:O51"/>
    <mergeCell ref="C2:K2"/>
    <mergeCell ref="A3:A4"/>
    <mergeCell ref="B3:B4"/>
    <mergeCell ref="C3:C4"/>
    <mergeCell ref="D3:D4"/>
    <mergeCell ref="E3:E4"/>
    <mergeCell ref="F3:F4"/>
    <mergeCell ref="G3:H3"/>
    <mergeCell ref="I3:J3"/>
    <mergeCell ref="C28:O28"/>
    <mergeCell ref="C1:O1"/>
    <mergeCell ref="K3:L3"/>
    <mergeCell ref="M3:N3"/>
    <mergeCell ref="O3:O4"/>
    <mergeCell ref="C5:O5"/>
    <mergeCell ref="C314:O314"/>
    <mergeCell ref="C74:O74"/>
    <mergeCell ref="C97:O97"/>
    <mergeCell ref="C120:O120"/>
    <mergeCell ref="C143:O143"/>
    <mergeCell ref="C170:O170"/>
    <mergeCell ref="C193:O193"/>
    <mergeCell ref="C216:O216"/>
    <mergeCell ref="C239:O239"/>
    <mergeCell ref="C262:O262"/>
    <mergeCell ref="C285:O285"/>
  </mergeCells>
  <phoneticPr fontId="4" type="noConversion"/>
  <pageMargins left="0.7" right="0" top="0.59055118110236215" bottom="0.39370078740157477" header="0" footer="0"/>
  <pageSetup paperSize="9" scale="58" orientation="landscape" r:id="rId1"/>
  <headerFooter>
    <oddFooter>&amp;C&amp;P</oddFooter>
  </headerFooter>
  <rowBreaks count="13" manualBreakCount="13">
    <brk id="27" max="16383" man="1"/>
    <brk id="50" max="16383" man="1"/>
    <brk id="73" max="16383" man="1"/>
    <brk id="96" max="16383" man="1"/>
    <brk id="119" max="16383" man="1"/>
    <brk id="142" max="16383" man="1"/>
    <brk id="169" max="16383" man="1"/>
    <brk id="192" max="16383" man="1"/>
    <brk id="215" max="16383" man="1"/>
    <brk id="238" max="16383" man="1"/>
    <brk id="261" max="16383" man="1"/>
    <brk id="284" max="16383" man="1"/>
    <brk id="3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28</vt:i4>
      </vt:variant>
    </vt:vector>
  </HeadingPairs>
  <TitlesOfParts>
    <vt:vector size="33" baseType="lpstr">
      <vt:lpstr>총괄표(세로)</vt:lpstr>
      <vt:lpstr>원가계산서 (건축)</vt:lpstr>
      <vt:lpstr>집계표</vt:lpstr>
      <vt:lpstr>공종별집계표</vt:lpstr>
      <vt:lpstr>건축공사 내역</vt:lpstr>
      <vt:lpstr>'건축공사 내역'!Print_Area</vt:lpstr>
      <vt:lpstr>공종별집계표!Print_Area</vt:lpstr>
      <vt:lpstr>'원가계산서 (건축)'!Print_Area</vt:lpstr>
      <vt:lpstr>집계표!Print_Area</vt:lpstr>
      <vt:lpstr>'총괄표(세로)'!Print_Area</vt:lpstr>
      <vt:lpstr>'건축공사 내역'!Print_Titles</vt:lpstr>
      <vt:lpstr>공종별집계표!Print_Titles</vt:lpstr>
      <vt:lpstr>집계표!Print_Titles</vt:lpstr>
      <vt:lpstr>경비소계</vt:lpstr>
      <vt:lpstr>공급가</vt:lpstr>
      <vt:lpstr>공사기간</vt:lpstr>
      <vt:lpstr>관급자재</vt:lpstr>
      <vt:lpstr>노무비소계</vt:lpstr>
      <vt:lpstr>노무비요율</vt:lpstr>
      <vt:lpstr>노무비요율2</vt:lpstr>
      <vt:lpstr>노무비요율3</vt:lpstr>
      <vt:lpstr>노무비요율4</vt:lpstr>
      <vt:lpstr>단수정리</vt:lpstr>
      <vt:lpstr>대상액1</vt:lpstr>
      <vt:lpstr>도급</vt:lpstr>
      <vt:lpstr>도급자관급</vt:lpstr>
      <vt:lpstr>부가</vt:lpstr>
      <vt:lpstr>순공사비</vt:lpstr>
      <vt:lpstr>순공사비계</vt:lpstr>
      <vt:lpstr>이_윤</vt:lpstr>
      <vt:lpstr>일반관리</vt:lpstr>
      <vt:lpstr>재료비소계</vt:lpstr>
      <vt:lpstr>총공사비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이레 / 1학년1반</dc:creator>
  <cp:lastModifiedBy>user</cp:lastModifiedBy>
  <dcterms:created xsi:type="dcterms:W3CDTF">2026-07-27T07:09:09Z</dcterms:created>
  <dcterms:modified xsi:type="dcterms:W3CDTF">2026-07-30T05:06:29Z</dcterms:modified>
</cp:coreProperties>
</file>